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/>
  <mc:AlternateContent xmlns:mc="http://schemas.openxmlformats.org/markup-compatibility/2006">
    <mc:Choice Requires="x15">
      <x15ac:absPath xmlns:x15ac="http://schemas.microsoft.com/office/spreadsheetml/2010/11/ac" url="https://d.docs.live.net/ad87d8c6638f5d0f/GIZ FEER 2024/"/>
    </mc:Choice>
  </mc:AlternateContent>
  <xr:revisionPtr revIDLastSave="0" documentId="8_{E3E1BC42-C4A0-48A1-8046-E03EDF6FAA69}" xr6:coauthVersionLast="47" xr6:coauthVersionMax="47" xr10:uidLastSave="{00000000-0000-0000-0000-000000000000}"/>
  <bookViews>
    <workbookView xWindow="38540" yWindow="500" windowWidth="29040" windowHeight="15840" firstSheet="1" activeTab="1" xr2:uid="{BE0364A7-18EE-FF4D-947F-DBBFB6241161}"/>
  </bookViews>
  <sheets>
    <sheet name="Перелік будівель" sheetId="1" r:id="rId1"/>
    <sheet name="Потенціал економії" sheetId="4" r:id="rId2"/>
    <sheet name="еталонні значення" sheetId="3" state="hidden" r:id="rId3"/>
  </sheets>
  <definedNames>
    <definedName name="_xlchart.v2.0" hidden="1">'Потенціал економії'!$AA$32:$AA$34</definedName>
    <definedName name="_xlchart.v2.1" hidden="1">'Потенціал економії'!$Z$32:$Z$34</definedName>
    <definedName name="_xlchart.v2.2" hidden="1">'Потенціал економії'!$AB$32:$AB$34</definedName>
    <definedName name="_xlchart.v2.3" hidden="1">'Потенціал економії'!$Z$32:$Z$34</definedName>
    <definedName name="Gebäudeart" localSheetId="2">'еталонні значення'!$B$7:$B$10</definedName>
    <definedName name="Gebäudeart">'еталонні значення'!$B$7:$B$10</definedName>
    <definedName name="місто">#REF!</definedName>
    <definedName name="_xlnm.Print_Area" localSheetId="1">'Потенціал економії'!$A$1:$J$46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  <c r="G46" i="1"/>
  <c r="H46" i="1"/>
  <c r="I46" i="1" s="1"/>
  <c r="K46" i="1" s="1"/>
  <c r="L46" i="1" s="1"/>
  <c r="M46" i="1" s="1"/>
  <c r="J46" i="1"/>
  <c r="O46" i="1"/>
  <c r="Q46" i="1"/>
  <c r="S46" i="1" s="1"/>
  <c r="T46" i="1" s="1"/>
  <c r="U46" i="1" s="1"/>
  <c r="R46" i="1"/>
  <c r="W46" i="1"/>
  <c r="E12" i="4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O44" i="1" s="1"/>
  <c r="H45" i="1"/>
  <c r="I45" i="1" s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" i="1"/>
  <c r="Q45" i="1"/>
  <c r="W45" i="1"/>
  <c r="Q44" i="1"/>
  <c r="W44" i="1"/>
  <c r="AW12" i="1"/>
  <c r="J28" i="4"/>
  <c r="AB34" i="4" s="1"/>
  <c r="E28" i="4"/>
  <c r="AA34" i="4" s="1"/>
  <c r="J16" i="4"/>
  <c r="H11" i="4"/>
  <c r="E11" i="4"/>
  <c r="B11" i="4"/>
  <c r="H10" i="4"/>
  <c r="A6" i="4"/>
  <c r="K45" i="1" l="1"/>
  <c r="L45" i="1" s="1"/>
  <c r="S44" i="1"/>
  <c r="T44" i="1" s="1"/>
  <c r="U44" i="1" s="1"/>
  <c r="S45" i="1"/>
  <c r="T45" i="1" s="1"/>
  <c r="U45" i="1" s="1"/>
  <c r="I44" i="1"/>
  <c r="O45" i="1"/>
  <c r="E16" i="4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I5" i="1"/>
  <c r="I6" i="1"/>
  <c r="O7" i="1"/>
  <c r="I8" i="1"/>
  <c r="I9" i="1"/>
  <c r="O10" i="1"/>
  <c r="I11" i="1"/>
  <c r="O12" i="1"/>
  <c r="O13" i="1"/>
  <c r="O14" i="1"/>
  <c r="O15" i="1"/>
  <c r="O16" i="1"/>
  <c r="I17" i="1"/>
  <c r="O18" i="1"/>
  <c r="O19" i="1"/>
  <c r="O20" i="1"/>
  <c r="I21" i="1"/>
  <c r="O22" i="1"/>
  <c r="O23" i="1"/>
  <c r="O24" i="1"/>
  <c r="I25" i="1"/>
  <c r="O26" i="1"/>
  <c r="O27" i="1"/>
  <c r="O28" i="1"/>
  <c r="I29" i="1"/>
  <c r="O30" i="1"/>
  <c r="O31" i="1"/>
  <c r="O32" i="1"/>
  <c r="I33" i="1"/>
  <c r="O34" i="1"/>
  <c r="O35" i="1"/>
  <c r="O36" i="1"/>
  <c r="I37" i="1"/>
  <c r="O38" i="1"/>
  <c r="O39" i="1"/>
  <c r="O40" i="1"/>
  <c r="I41" i="1"/>
  <c r="O42" i="1"/>
  <c r="O43" i="1"/>
  <c r="J17" i="4" l="1"/>
  <c r="S20" i="1"/>
  <c r="T20" i="1" s="1"/>
  <c r="U20" i="1" s="1"/>
  <c r="K44" i="1"/>
  <c r="L44" i="1" s="1"/>
  <c r="M44" i="1" s="1"/>
  <c r="M45" i="1"/>
  <c r="I36" i="1"/>
  <c r="K36" i="1" s="1"/>
  <c r="L36" i="1" s="1"/>
  <c r="M36" i="1" s="1"/>
  <c r="S42" i="1"/>
  <c r="T42" i="1" s="1"/>
  <c r="U42" i="1" s="1"/>
  <c r="S38" i="1"/>
  <c r="T38" i="1" s="1"/>
  <c r="U38" i="1" s="1"/>
  <c r="S34" i="1"/>
  <c r="T34" i="1" s="1"/>
  <c r="U34" i="1" s="1"/>
  <c r="S14" i="1"/>
  <c r="T14" i="1" s="1"/>
  <c r="U14" i="1" s="1"/>
  <c r="S22" i="1"/>
  <c r="T22" i="1" s="1"/>
  <c r="U22" i="1" s="1"/>
  <c r="S41" i="1"/>
  <c r="T41" i="1" s="1"/>
  <c r="U41" i="1" s="1"/>
  <c r="S37" i="1"/>
  <c r="T37" i="1" s="1"/>
  <c r="U37" i="1" s="1"/>
  <c r="S33" i="1"/>
  <c r="T33" i="1" s="1"/>
  <c r="U33" i="1" s="1"/>
  <c r="S29" i="1"/>
  <c r="T29" i="1" s="1"/>
  <c r="U29" i="1" s="1"/>
  <c r="S25" i="1"/>
  <c r="T25" i="1" s="1"/>
  <c r="U25" i="1" s="1"/>
  <c r="S21" i="1"/>
  <c r="T21" i="1" s="1"/>
  <c r="U21" i="1" s="1"/>
  <c r="S17" i="1"/>
  <c r="T17" i="1" s="1"/>
  <c r="U17" i="1" s="1"/>
  <c r="S13" i="1"/>
  <c r="T13" i="1" s="1"/>
  <c r="U13" i="1" s="1"/>
  <c r="I42" i="1"/>
  <c r="K42" i="1" s="1"/>
  <c r="L42" i="1" s="1"/>
  <c r="M42" i="1" s="1"/>
  <c r="I34" i="1"/>
  <c r="K34" i="1" s="1"/>
  <c r="L34" i="1" s="1"/>
  <c r="M34" i="1" s="1"/>
  <c r="I40" i="1"/>
  <c r="K40" i="1" s="1"/>
  <c r="L40" i="1" s="1"/>
  <c r="M40" i="1" s="1"/>
  <c r="I38" i="1"/>
  <c r="K38" i="1" s="1"/>
  <c r="L38" i="1" s="1"/>
  <c r="M38" i="1" s="1"/>
  <c r="S30" i="1"/>
  <c r="T30" i="1" s="1"/>
  <c r="S40" i="1"/>
  <c r="T40" i="1" s="1"/>
  <c r="U40" i="1" s="1"/>
  <c r="S36" i="1"/>
  <c r="T36" i="1" s="1"/>
  <c r="U36" i="1" s="1"/>
  <c r="S32" i="1"/>
  <c r="T32" i="1" s="1"/>
  <c r="U32" i="1" s="1"/>
  <c r="S26" i="1"/>
  <c r="T26" i="1" s="1"/>
  <c r="U26" i="1" s="1"/>
  <c r="S18" i="1"/>
  <c r="T18" i="1" s="1"/>
  <c r="U18" i="1" s="1"/>
  <c r="S10" i="1"/>
  <c r="T10" i="1" s="1"/>
  <c r="U10" i="1" s="1"/>
  <c r="I22" i="1"/>
  <c r="K22" i="1" s="1"/>
  <c r="L22" i="1" s="1"/>
  <c r="M22" i="1" s="1"/>
  <c r="I28" i="1"/>
  <c r="K28" i="1" s="1"/>
  <c r="L28" i="1" s="1"/>
  <c r="M28" i="1" s="1"/>
  <c r="I20" i="1"/>
  <c r="K20" i="1" s="1"/>
  <c r="L20" i="1" s="1"/>
  <c r="M20" i="1" s="1"/>
  <c r="I26" i="1"/>
  <c r="K26" i="1" s="1"/>
  <c r="L26" i="1" s="1"/>
  <c r="M26" i="1" s="1"/>
  <c r="I30" i="1"/>
  <c r="K30" i="1" s="1"/>
  <c r="L30" i="1" s="1"/>
  <c r="M30" i="1" s="1"/>
  <c r="I32" i="1"/>
  <c r="K32" i="1" s="1"/>
  <c r="L32" i="1" s="1"/>
  <c r="M32" i="1" s="1"/>
  <c r="I24" i="1"/>
  <c r="K24" i="1" s="1"/>
  <c r="L24" i="1" s="1"/>
  <c r="M24" i="1" s="1"/>
  <c r="I16" i="1"/>
  <c r="K16" i="1" s="1"/>
  <c r="L16" i="1" s="1"/>
  <c r="M16" i="1" s="1"/>
  <c r="I14" i="1"/>
  <c r="K14" i="1" s="1"/>
  <c r="L14" i="1" s="1"/>
  <c r="M14" i="1" s="1"/>
  <c r="I18" i="1"/>
  <c r="K18" i="1" s="1"/>
  <c r="L18" i="1" s="1"/>
  <c r="M18" i="1" s="1"/>
  <c r="S28" i="1"/>
  <c r="T28" i="1" s="1"/>
  <c r="U28" i="1" s="1"/>
  <c r="S24" i="1"/>
  <c r="T24" i="1" s="1"/>
  <c r="U24" i="1" s="1"/>
  <c r="S16" i="1"/>
  <c r="T16" i="1" s="1"/>
  <c r="U16" i="1" s="1"/>
  <c r="S12" i="1"/>
  <c r="T12" i="1" s="1"/>
  <c r="U12" i="1" s="1"/>
  <c r="O6" i="1"/>
  <c r="O41" i="1"/>
  <c r="O37" i="1"/>
  <c r="O33" i="1"/>
  <c r="O29" i="1"/>
  <c r="O25" i="1"/>
  <c r="O21" i="1"/>
  <c r="O17" i="1"/>
  <c r="O9" i="1"/>
  <c r="I43" i="1"/>
  <c r="K43" i="1" s="1"/>
  <c r="L43" i="1" s="1"/>
  <c r="M43" i="1" s="1"/>
  <c r="I39" i="1"/>
  <c r="K39" i="1" s="1"/>
  <c r="L39" i="1" s="1"/>
  <c r="M39" i="1" s="1"/>
  <c r="I35" i="1"/>
  <c r="K35" i="1" s="1"/>
  <c r="L35" i="1" s="1"/>
  <c r="M35" i="1" s="1"/>
  <c r="I31" i="1"/>
  <c r="K31" i="1" s="1"/>
  <c r="L31" i="1" s="1"/>
  <c r="M31" i="1" s="1"/>
  <c r="I27" i="1"/>
  <c r="K27" i="1" s="1"/>
  <c r="L27" i="1" s="1"/>
  <c r="M27" i="1" s="1"/>
  <c r="I23" i="1"/>
  <c r="K23" i="1" s="1"/>
  <c r="L23" i="1" s="1"/>
  <c r="M23" i="1" s="1"/>
  <c r="I19" i="1"/>
  <c r="K19" i="1" s="1"/>
  <c r="L19" i="1" s="1"/>
  <c r="M19" i="1" s="1"/>
  <c r="I15" i="1"/>
  <c r="K15" i="1" s="1"/>
  <c r="L15" i="1" s="1"/>
  <c r="M15" i="1" s="1"/>
  <c r="O4" i="1"/>
  <c r="O11" i="1"/>
  <c r="I4" i="1"/>
  <c r="E17" i="4" s="1"/>
  <c r="O5" i="1"/>
  <c r="O8" i="1"/>
  <c r="S43" i="1"/>
  <c r="T43" i="1" s="1"/>
  <c r="U43" i="1" s="1"/>
  <c r="S39" i="1"/>
  <c r="T39" i="1" s="1"/>
  <c r="U39" i="1" s="1"/>
  <c r="S35" i="1"/>
  <c r="T35" i="1" s="1"/>
  <c r="U35" i="1" s="1"/>
  <c r="S31" i="1"/>
  <c r="T31" i="1" s="1"/>
  <c r="U31" i="1" s="1"/>
  <c r="S27" i="1"/>
  <c r="T27" i="1" s="1"/>
  <c r="U27" i="1" s="1"/>
  <c r="S23" i="1"/>
  <c r="T23" i="1" s="1"/>
  <c r="U23" i="1" s="1"/>
  <c r="S19" i="1"/>
  <c r="T19" i="1" s="1"/>
  <c r="U19" i="1" s="1"/>
  <c r="S15" i="1"/>
  <c r="T15" i="1" s="1"/>
  <c r="U15" i="1" s="1"/>
  <c r="S11" i="1"/>
  <c r="T11" i="1" s="1"/>
  <c r="U11" i="1" s="1"/>
  <c r="U30" i="1"/>
  <c r="I10" i="1"/>
  <c r="K10" i="1" s="1"/>
  <c r="L10" i="1" s="1"/>
  <c r="M10" i="1" s="1"/>
  <c r="I13" i="1"/>
  <c r="K13" i="1" s="1"/>
  <c r="L13" i="1" s="1"/>
  <c r="M13" i="1" s="1"/>
  <c r="I12" i="1"/>
  <c r="K12" i="1" s="1"/>
  <c r="L12" i="1" s="1"/>
  <c r="M12" i="1" s="1"/>
  <c r="I7" i="1"/>
  <c r="K41" i="1"/>
  <c r="L41" i="1" s="1"/>
  <c r="K37" i="1"/>
  <c r="L37" i="1" s="1"/>
  <c r="K33" i="1"/>
  <c r="L33" i="1" s="1"/>
  <c r="K29" i="1"/>
  <c r="L29" i="1" s="1"/>
  <c r="K25" i="1"/>
  <c r="L25" i="1" s="1"/>
  <c r="K21" i="1"/>
  <c r="L21" i="1" s="1"/>
  <c r="K17" i="1"/>
  <c r="L17" i="1" s="1"/>
  <c r="K11" i="1"/>
  <c r="L11" i="1" s="1"/>
  <c r="M37" i="1" l="1"/>
  <c r="M41" i="1"/>
  <c r="M25" i="1"/>
  <c r="M11" i="1"/>
  <c r="M29" i="1"/>
  <c r="M17" i="1"/>
  <c r="M33" i="1"/>
  <c r="M21" i="1"/>
  <c r="S9" i="1" l="1"/>
  <c r="T9" i="1" s="1"/>
  <c r="U9" i="1" s="1"/>
  <c r="K9" i="1"/>
  <c r="L9" i="1" s="1"/>
  <c r="M9" i="1" s="1"/>
  <c r="S7" i="1"/>
  <c r="T7" i="1" s="1"/>
  <c r="U7" i="1" s="1"/>
  <c r="K7" i="1"/>
  <c r="L7" i="1" s="1"/>
  <c r="M7" i="1" s="1"/>
  <c r="S8" i="1"/>
  <c r="T8" i="1" s="1"/>
  <c r="U8" i="1" s="1"/>
  <c r="K8" i="1"/>
  <c r="L8" i="1" s="1"/>
  <c r="M8" i="1" s="1"/>
  <c r="S5" i="1" l="1"/>
  <c r="T5" i="1" s="1"/>
  <c r="U5" i="1" s="1"/>
  <c r="S6" i="1"/>
  <c r="T6" i="1" s="1"/>
  <c r="U6" i="1" s="1"/>
  <c r="J18" i="4"/>
  <c r="AB33" i="4" s="1"/>
  <c r="K5" i="1"/>
  <c r="L5" i="1" s="1"/>
  <c r="M5" i="1" s="1"/>
  <c r="K6" i="1"/>
  <c r="L6" i="1" s="1"/>
  <c r="M6" i="1" s="1"/>
  <c r="E18" i="4"/>
  <c r="AA33" i="4" s="1"/>
  <c r="S4" i="1" l="1"/>
  <c r="J32" i="4" s="1"/>
  <c r="K4" i="1"/>
  <c r="E32" i="4" s="1"/>
  <c r="L4" i="1" l="1"/>
  <c r="E33" i="4" s="1"/>
  <c r="T4" i="1"/>
  <c r="J33" i="4" s="1"/>
  <c r="U4" i="1" l="1"/>
  <c r="M4" i="1"/>
  <c r="J34" i="4" l="1"/>
  <c r="AB32" i="4" s="1"/>
  <c r="I43" i="4" s="1"/>
  <c r="E34" i="4"/>
  <c r="AA32" i="4" s="1"/>
  <c r="E4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D4" authorId="0" shapeId="0" xr:uid="{FE49BD16-983F-F447-99EB-D147C30B0E8B}">
      <text>
        <r>
          <rPr>
            <sz val="10"/>
            <color rgb="FF000000"/>
            <rFont val="Arial"/>
            <family val="2"/>
            <scheme val="minor"/>
          </rPr>
          <t xml:space="preserve">1. Опалювальна площа визначається за проектною документацію на будівлю, документацією, складеною за результатами технічної інвентаризації будівлі або паспортом об’єкта.
</t>
        </r>
        <r>
          <rPr>
            <sz val="10"/>
            <color rgb="FF000000"/>
            <rFont val="Arial"/>
            <family val="2"/>
            <scheme val="minor"/>
          </rPr>
          <t xml:space="preserve">2. У разі якщо опалювальна площа відрізняється в різних видах документації, то використовується той вид документації, що був розроблений останнім.
</t>
        </r>
        <r>
          <rPr>
            <sz val="10"/>
            <color rgb="FF000000"/>
            <rFont val="Arial"/>
            <family val="2"/>
            <scheme val="minor"/>
          </rPr>
          <t xml:space="preserve">3. У разі відсутності інформації про опалювальну площу в документації або у разі відсутності документації необхідна інформація визначається за результатами виявлення фактичного стану будівлі.
</t>
        </r>
        <r>
          <rPr>
            <sz val="10"/>
            <color rgb="FF000000"/>
            <rFont val="Arial"/>
            <family val="2"/>
            <scheme val="minor"/>
          </rPr>
          <t xml:space="preserve">
</t>
        </r>
        <r>
          <rPr>
            <sz val="10"/>
            <color rgb="FF000000"/>
            <rFont val="Arial"/>
            <family val="2"/>
            <scheme val="minor"/>
          </rPr>
          <t xml:space="preserve">В опалювану площу входять опалювані сходові клітини, ліфтові та інші шахти з урахуванням їхньої площі на рівні кожного поверху. В опалювану площу будівлі не входять площі теплих горищ і техпідпілля, неопалюваних технічних поверхів, підвалу (підпілля), холодних неопалюваних веранд та сходових клітин, а також холодного горища або його частини, не зайнятої під мансарду.
</t>
        </r>
        <r>
          <rPr>
            <sz val="10"/>
            <color rgb="FF000000"/>
            <rFont val="Arial"/>
            <family val="2"/>
            <scheme val="minor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DELL</author>
  </authors>
  <commentList>
    <comment ref="M1" authorId="0" shapeId="0" xr:uid="{9516DF6C-1875-4D5A-BDAE-7A5C38243B0E}">
      <text>
        <r>
          <rPr>
            <b/>
            <sz val="10"/>
            <color rgb="FF000000"/>
            <rFont val="Tahoma"/>
            <family val="2"/>
            <charset val="204"/>
          </rPr>
          <t>Введіть порядковий номер будівлі з аркуша "перелік будівель"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</text>
    </comment>
    <comment ref="A30" authorId="1" shapeId="0" xr:uid="{76BE5D42-7064-4226-86BA-951409AEE71D}">
      <text>
        <r>
          <rPr>
            <b/>
            <sz val="9"/>
            <color indexed="81"/>
            <rFont val="Tahoma"/>
            <family val="2"/>
            <charset val="204"/>
          </rPr>
          <t>можливе скорочення споживання на 1 м2 якщо привести її споживання до рівня 25% краще</t>
        </r>
      </text>
    </comment>
    <comment ref="E33" authorId="1" shapeId="0" xr:uid="{89A4BE23-DC0C-4FD2-AFF0-64FA61218B2F}">
      <text>
        <r>
          <rPr>
            <b/>
            <sz val="9"/>
            <color indexed="81"/>
            <rFont val="Tahoma"/>
            <family val="2"/>
            <charset val="204"/>
          </rPr>
          <t xml:space="preserve">Кількість зекономленої енергії, коли приведемо будівлю до рівня 25% кращих 
</t>
        </r>
      </text>
    </comment>
    <comment ref="J33" authorId="1" shapeId="0" xr:uid="{12ADA6C4-AE65-44EC-9CEC-E1D3EA65B7F2}">
      <text>
        <r>
          <rPr>
            <b/>
            <sz val="9"/>
            <color indexed="81"/>
            <rFont val="Tahoma"/>
            <family val="2"/>
            <charset val="204"/>
          </rPr>
          <t xml:space="preserve">Кількість зекономленої енергії, коли приведемо будівлю до рівня 25% кращих </t>
        </r>
      </text>
    </comment>
  </commentList>
</comments>
</file>

<file path=xl/sharedStrings.xml><?xml version="1.0" encoding="utf-8"?>
<sst xmlns="http://schemas.openxmlformats.org/spreadsheetml/2006/main" count="155" uniqueCount="94">
  <si>
    <r>
      <rPr>
        <b/>
        <sz val="10"/>
        <color theme="1"/>
        <rFont val="Arial (Основной текст)"/>
        <charset val="204"/>
      </rPr>
      <t>Примітка.</t>
    </r>
    <r>
      <rPr>
        <sz val="10"/>
        <color theme="1"/>
        <rFont val="Arial (Основной текст)"/>
        <charset val="204"/>
      </rPr>
      <t xml:space="preserve"> Комірки сірого кольору розраховуються автоматично.</t>
    </r>
  </si>
  <si>
    <t>кВт год</t>
  </si>
  <si>
    <t>№</t>
  </si>
  <si>
    <t>Назва будівлі</t>
  </si>
  <si>
    <t>Категорія будівлі</t>
  </si>
  <si>
    <t>Опалювальна площа</t>
  </si>
  <si>
    <t>Джерело теплозабезпечення</t>
  </si>
  <si>
    <t>Споживання теплової енергії</t>
  </si>
  <si>
    <t>Одиниці виміру</t>
  </si>
  <si>
    <t>Споживання теплової енергії, кВт∙год</t>
  </si>
  <si>
    <r>
      <t>Питоме споживання теплової енергії, кВт∙год/м</t>
    </r>
    <r>
      <rPr>
        <b/>
        <vertAlign val="superscript"/>
        <sz val="10"/>
        <color rgb="FF000000"/>
        <rFont val="Arial (Основной текст)"/>
        <charset val="204"/>
      </rPr>
      <t>2</t>
    </r>
  </si>
  <si>
    <r>
      <t>Середнє питоме споживання тепла 25% будівель кращих в категорії, кВт∙год/м</t>
    </r>
    <r>
      <rPr>
        <b/>
        <vertAlign val="superscript"/>
        <sz val="10"/>
        <color rgb="FF000000"/>
        <rFont val="Arial (Основной текст)"/>
        <charset val="204"/>
      </rPr>
      <t>2</t>
    </r>
  </si>
  <si>
    <r>
      <t>Розрахункова економія енергії на 1 м</t>
    </r>
    <r>
      <rPr>
        <b/>
        <vertAlign val="superscript"/>
        <sz val="10"/>
        <color rgb="FF000000"/>
        <rFont val="Arial (Основной текст)"/>
        <charset val="204"/>
      </rPr>
      <t>2</t>
    </r>
    <r>
      <rPr>
        <b/>
        <sz val="10"/>
        <color rgb="FF000000"/>
        <rFont val="Arial (Основной текст)"/>
        <charset val="204"/>
      </rPr>
      <t>, кВт∙год/м</t>
    </r>
    <r>
      <rPr>
        <b/>
        <vertAlign val="superscript"/>
        <sz val="10"/>
        <color rgb="FF000000"/>
        <rFont val="Arial (Основной текст)"/>
        <charset val="204"/>
      </rPr>
      <t>2</t>
    </r>
    <r>
      <rPr>
        <b/>
        <sz val="10"/>
        <color rgb="FF000000"/>
        <rFont val="Arial (Основной текст)"/>
        <charset val="204"/>
      </rPr>
      <t xml:space="preserve"> </t>
    </r>
  </si>
  <si>
    <t>Розрахункова економія енергії на рівні споживання 25 % кращих, кВт∙год</t>
  </si>
  <si>
    <t>Розрахункова економія грошей на рівні споживання 25 % кращих, грн</t>
  </si>
  <si>
    <t>Витрата коштів на теплову енергію за рік (тис. грн) 
(згідно бухгалтерських платіжок)</t>
  </si>
  <si>
    <t>Тариф на теплову енергію, грн/кВт∙год</t>
  </si>
  <si>
    <t>Споживання електричної енергії, кВт∙год</t>
  </si>
  <si>
    <r>
      <t>Питоме споживання електричної енергії, кВт∙год/м</t>
    </r>
    <r>
      <rPr>
        <b/>
        <vertAlign val="superscript"/>
        <sz val="10"/>
        <color rgb="FF000000"/>
        <rFont val="Arial (Основной текст)"/>
        <charset val="204"/>
      </rPr>
      <t>2</t>
    </r>
  </si>
  <si>
    <r>
      <t>Питоме споживання електричної енергії 25% кращих в категорії, кВт∙год/м</t>
    </r>
    <r>
      <rPr>
        <b/>
        <vertAlign val="superscript"/>
        <sz val="10"/>
        <color rgb="FF000000"/>
        <rFont val="Arial (Основной текст)"/>
        <charset val="204"/>
      </rPr>
      <t>2</t>
    </r>
  </si>
  <si>
    <r>
      <t>Розрахункова економія енергії на 1 м</t>
    </r>
    <r>
      <rPr>
        <b/>
        <vertAlign val="superscript"/>
        <sz val="10"/>
        <color rgb="FF000000"/>
        <rFont val="Arial (Основной текст)"/>
        <charset val="204"/>
      </rPr>
      <t>2</t>
    </r>
    <r>
      <rPr>
        <b/>
        <sz val="10"/>
        <color rgb="FF000000"/>
        <rFont val="Arial (Основной текст)"/>
        <charset val="204"/>
      </rPr>
      <t>, кВт∙год/м</t>
    </r>
    <r>
      <rPr>
        <b/>
        <vertAlign val="superscript"/>
        <sz val="10"/>
        <color rgb="FF000000"/>
        <rFont val="Arial (Основной текст)"/>
        <charset val="204"/>
      </rPr>
      <t>2</t>
    </r>
  </si>
  <si>
    <t xml:space="preserve">Розрахункова економія енергії на рівні споживання 25 % кращих, кВт∙год </t>
  </si>
  <si>
    <t xml:space="preserve">Розрахункова економія грошей на рівні споживання 25 % кращих, грн </t>
  </si>
  <si>
    <t>Витрата коштів на електричну енергію за рік (тис. грн) 
(згідно бухгалтерських платіжок)</t>
  </si>
  <si>
    <t>Тариф на електричну енергію, грн/кВт∙год</t>
  </si>
  <si>
    <t>Школа №1</t>
  </si>
  <si>
    <t>школа</t>
  </si>
  <si>
    <t>Централізоване опалення (Гкал)</t>
  </si>
  <si>
    <t>адміністративна будівля</t>
  </si>
  <si>
    <t>Гкал</t>
  </si>
  <si>
    <t>Школа №2</t>
  </si>
  <si>
    <t>Індивідуальне опалення (деревина)</t>
  </si>
  <si>
    <t>школа-інтернат</t>
  </si>
  <si>
    <t>Індивідуальне опалення (природний газ)</t>
  </si>
  <si>
    <t>м3</t>
  </si>
  <si>
    <t>Природний газ, м3</t>
  </si>
  <si>
    <t>ЗДО №5</t>
  </si>
  <si>
    <t>дитячий садок</t>
  </si>
  <si>
    <t>Індивідуальне опалення (вугілля)</t>
  </si>
  <si>
    <t>кг</t>
  </si>
  <si>
    <t>Вугілля, кг</t>
  </si>
  <si>
    <t>ЦМЛ</t>
  </si>
  <si>
    <t>лікарня</t>
  </si>
  <si>
    <t>будинок культури</t>
  </si>
  <si>
    <t>Деревина, кг</t>
  </si>
  <si>
    <t>Міська/ селещна раду</t>
  </si>
  <si>
    <t>навчально-виховний комплекс</t>
  </si>
  <si>
    <t>Індивідуальне опалення (пелети)</t>
  </si>
  <si>
    <t>Пелети, кг</t>
  </si>
  <si>
    <t>спортивна школа</t>
  </si>
  <si>
    <t>Індивідуальне опалення (брекети)</t>
  </si>
  <si>
    <t>Брикети, кг</t>
  </si>
  <si>
    <t>Індивідуальне опалення (щепа)</t>
  </si>
  <si>
    <t>Щепа, кг</t>
  </si>
  <si>
    <t>бібліотека</t>
  </si>
  <si>
    <t>Централізоване опалення (Мдж)</t>
  </si>
  <si>
    <t>МДж</t>
  </si>
  <si>
    <t>музей</t>
  </si>
  <si>
    <t>Індивідуальне опалення (деревина, м3)</t>
  </si>
  <si>
    <t>Деревина, м3</t>
  </si>
  <si>
    <t>заклад позашкільної освіти</t>
  </si>
  <si>
    <t>Електрична енергія, кВт∙год</t>
  </si>
  <si>
    <t>кВт∙год</t>
  </si>
  <si>
    <t>басейн</t>
  </si>
  <si>
    <t>житлові будинки/гуртожитки</t>
  </si>
  <si>
    <t>школа з басейном</t>
  </si>
  <si>
    <t>дитячий садок з басейном</t>
  </si>
  <si>
    <t>№ п/п</t>
  </si>
  <si>
    <t xml:space="preserve">ПОТЕНЦІАЛ </t>
  </si>
  <si>
    <t>Адреса будівлі</t>
  </si>
  <si>
    <t>м. Рівне, вул. Незалежності</t>
  </si>
  <si>
    <t>ЕКОНОМІЇ</t>
  </si>
  <si>
    <t>Інформація про будівлю</t>
  </si>
  <si>
    <t>Споживання енергії</t>
  </si>
  <si>
    <t>Теплова енергія</t>
  </si>
  <si>
    <t>Електрична енергія</t>
  </si>
  <si>
    <t xml:space="preserve">Річне споживання </t>
  </si>
  <si>
    <t>Питоме споживання        
будівлі</t>
  </si>
  <si>
    <t>Питоме споживання           
будівлі</t>
  </si>
  <si>
    <t>Питоме споживання        
25% кращих будівель</t>
  </si>
  <si>
    <t>Питоме споживання            
25% кращих будівель</t>
  </si>
  <si>
    <t>25% кращих будівель</t>
  </si>
  <si>
    <t xml:space="preserve">Річна витрата коштів </t>
  </si>
  <si>
    <t>Потенціал зменшення споживання приведеного до рівня 25% кращих</t>
  </si>
  <si>
    <t>Електрична</t>
  </si>
  <si>
    <r>
      <t>Економія на 1м</t>
    </r>
    <r>
      <rPr>
        <vertAlign val="superscript"/>
        <sz val="10"/>
        <color rgb="FF4D4D4F"/>
        <rFont val="Arial"/>
        <family val="2"/>
        <scheme val="minor"/>
      </rPr>
      <t>2</t>
    </r>
    <r>
      <rPr>
        <sz val="10"/>
        <color rgb="FF4D4D4F"/>
        <rFont val="Arial"/>
        <family val="2"/>
        <scheme val="minor"/>
      </rPr>
      <t xml:space="preserve"> за рік</t>
    </r>
  </si>
  <si>
    <t>Потенціал 
економії</t>
  </si>
  <si>
    <t>Економія енергії за рік</t>
  </si>
  <si>
    <t>Витрати на рівні
25 % кращих</t>
  </si>
  <si>
    <t>Економія грошей за рік</t>
  </si>
  <si>
    <t>Фактичні 
витрати</t>
  </si>
  <si>
    <t>Потенціал економії, грн</t>
  </si>
  <si>
    <t>Кращі 25%</t>
  </si>
  <si>
    <t>середнє значення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</si>
</sst>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#,###\ &quot;m²&quot;"/>
    <numFmt numFmtId="165" formatCode="#,##0\ &quot;kWh/m²&quot;"/>
    <numFmt numFmtId="166" formatCode="_-* #,##0.00\ _€_-;\-* #,##0.00\ _€_-;_-* &quot;-&quot;??\ _€_-;_-@_-"/>
    <numFmt numFmtId="167" formatCode="_-* #,##0\ _€_-;\-* #,##0\ _€_-;_-* &quot;-&quot;??\ _€_-;_-@_-"/>
    <numFmt numFmtId="168" formatCode="#,###\ &quot;м²&quot;"/>
    <numFmt numFmtId="169" formatCode="#,##0\ &quot;кВт∙год&quot;"/>
    <numFmt numFmtId="170" formatCode="#,##0\ &quot;кВт∙год/м²&quot;"/>
    <numFmt numFmtId="171" formatCode="#,##0\ &quot;грн&quot;"/>
    <numFmt numFmtId="172" formatCode="_-* #,##0.0_-;\-* #,##0.0_-;_-* &quot;-&quot;??_-;_-@_-"/>
    <numFmt numFmtId="173" formatCode="#,##0.0"/>
    <numFmt numFmtId="174" formatCode="#,##0.0_ ;\-#,##0.0\ "/>
  </numFmts>
  <fonts count="55">
    <font>
      <sz val="12"/>
      <color theme="1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8"/>
      <color rgb="FF800000"/>
      <name val="Arial"/>
      <family val="2"/>
      <charset val="204"/>
    </font>
    <font>
      <sz val="11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Arial Narrow Bold"/>
      <charset val="204"/>
    </font>
    <font>
      <b/>
      <sz val="14"/>
      <color theme="1"/>
      <name val="Arial"/>
      <family val="2"/>
      <charset val="204"/>
      <scheme val="minor"/>
    </font>
    <font>
      <sz val="11"/>
      <color rgb="FFE55A5C"/>
      <name val="Arial Narrow Bold Italic"/>
      <charset val="204"/>
    </font>
    <font>
      <sz val="9"/>
      <color theme="1"/>
      <name val="Arial"/>
      <family val="2"/>
    </font>
    <font>
      <sz val="11"/>
      <color theme="1"/>
      <name val="Arial"/>
      <family val="2"/>
      <charset val="204"/>
      <scheme val="minor"/>
    </font>
    <font>
      <sz val="9"/>
      <color theme="1"/>
      <name val="Arial"/>
      <family val="2"/>
      <charset val="204"/>
      <scheme val="minor"/>
    </font>
    <font>
      <b/>
      <sz val="24"/>
      <color theme="1"/>
      <name val="Arial"/>
      <family val="2"/>
      <scheme val="minor"/>
    </font>
    <font>
      <sz val="8"/>
      <color theme="1"/>
      <name val="Arial (Основной текст)"/>
      <charset val="204"/>
    </font>
    <font>
      <sz val="11"/>
      <color rgb="FF4D4D4F"/>
      <name val="Arial Narrow Italic"/>
      <charset val="204"/>
    </font>
    <font>
      <sz val="12"/>
      <color rgb="FF4D4D4F"/>
      <name val="Arial"/>
      <family val="2"/>
    </font>
    <font>
      <sz val="12"/>
      <color rgb="FF4D4D4F"/>
      <name val="Arial"/>
      <family val="2"/>
      <charset val="204"/>
      <scheme val="minor"/>
    </font>
    <font>
      <sz val="9"/>
      <color rgb="FF4D4D4F"/>
      <name val="Arial (Основной текст)"/>
      <charset val="204"/>
    </font>
    <font>
      <sz val="12"/>
      <color rgb="FF4D4D4F"/>
      <name val="Arial (Основной текст)"/>
      <charset val="204"/>
    </font>
    <font>
      <b/>
      <sz val="11"/>
      <color theme="1"/>
      <name val="Arial Narrow Bold"/>
      <charset val="204"/>
    </font>
    <font>
      <sz val="11"/>
      <color rgb="FF4D4D4F"/>
      <name val="Arial"/>
      <family val="2"/>
      <scheme val="minor"/>
    </font>
    <font>
      <b/>
      <sz val="10"/>
      <color rgb="FF000000"/>
      <name val="Arial (Основной текст)"/>
      <charset val="204"/>
    </font>
    <font>
      <sz val="10"/>
      <color theme="1"/>
      <name val="Arial (Основной текст)"/>
      <charset val="204"/>
    </font>
    <font>
      <sz val="10"/>
      <color rgb="FF000000"/>
      <name val="Arial (Основной текст)"/>
      <charset val="204"/>
    </font>
    <font>
      <sz val="10"/>
      <name val="Arial (Основной текст)"/>
      <charset val="204"/>
    </font>
    <font>
      <sz val="8"/>
      <name val="Arial"/>
      <family val="2"/>
      <charset val="204"/>
      <scheme val="minor"/>
    </font>
    <font>
      <b/>
      <vertAlign val="superscript"/>
      <sz val="10"/>
      <color rgb="FF000000"/>
      <name val="Arial (Основной текст)"/>
      <charset val="204"/>
    </font>
    <font>
      <sz val="12"/>
      <color theme="1"/>
      <name val="Arial"/>
      <family val="2"/>
      <scheme val="minor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2"/>
      <color rgb="FF808285"/>
      <name val="Arial"/>
      <family val="2"/>
      <charset val="204"/>
      <scheme val="minor"/>
    </font>
    <font>
      <b/>
      <sz val="10"/>
      <color theme="1"/>
      <name val="Arial (Основной текст)"/>
      <charset val="204"/>
    </font>
    <font>
      <sz val="8"/>
      <color rgb="FF4D4D4F"/>
      <name val="Arial"/>
      <family val="2"/>
      <scheme val="minor"/>
    </font>
    <font>
      <b/>
      <sz val="12"/>
      <color theme="1"/>
      <name val="Arial Narrow Bold"/>
      <charset val="204"/>
    </font>
    <font>
      <b/>
      <sz val="9"/>
      <color indexed="81"/>
      <name val="Tahoma"/>
      <family val="2"/>
      <charset val="204"/>
    </font>
    <font>
      <sz val="10"/>
      <color rgb="FF4D4D4F"/>
      <name val="Arial"/>
      <family val="2"/>
      <scheme val="minor"/>
    </font>
    <font>
      <vertAlign val="superscript"/>
      <sz val="10"/>
      <color rgb="FF4D4D4F"/>
      <name val="Arial"/>
      <family val="2"/>
      <scheme val="minor"/>
    </font>
    <font>
      <b/>
      <sz val="16"/>
      <color theme="1"/>
      <name val="Arial (Основной текст)"/>
      <charset val="204"/>
    </font>
    <font>
      <sz val="10"/>
      <color rgb="FF4D4D4F"/>
      <name val="Arial"/>
      <family val="2"/>
      <scheme val="major"/>
    </font>
    <font>
      <sz val="9"/>
      <color rgb="FF4D4D4F"/>
      <name val="Arial"/>
      <family val="2"/>
    </font>
    <font>
      <sz val="10"/>
      <color rgb="FF000000"/>
      <name val="Arial"/>
      <family val="2"/>
      <scheme val="minor"/>
    </font>
    <font>
      <b/>
      <sz val="10"/>
      <color theme="0" tint="-0.14999847407452621"/>
      <name val="Arial"/>
      <family val="2"/>
      <scheme val="minor"/>
    </font>
    <font>
      <sz val="12"/>
      <color theme="0" tint="-0.14999847407452621"/>
      <name val="Arial"/>
      <family val="2"/>
      <scheme val="minor"/>
    </font>
    <font>
      <sz val="11"/>
      <color theme="0" tint="-0.14999847407452621"/>
      <name val="Arial"/>
      <family val="2"/>
      <scheme val="minor"/>
    </font>
    <font>
      <sz val="10"/>
      <color theme="0" tint="-0.14999847407452621"/>
      <name val="Arial"/>
      <family val="2"/>
      <scheme val="minor"/>
    </font>
    <font>
      <sz val="12"/>
      <color theme="0" tint="-0.14999847407452621"/>
      <name val="Arial (Основной текст)"/>
      <charset val="204"/>
    </font>
    <font>
      <sz val="11"/>
      <color theme="0" tint="-0.14999847407452621"/>
      <name val="Arial (Основной текст)"/>
      <charset val="204"/>
    </font>
    <font>
      <sz val="12"/>
      <color theme="0" tint="-0.14999847407452621"/>
      <name val="Arial"/>
      <family val="2"/>
      <charset val="204"/>
      <scheme val="minor"/>
    </font>
    <font>
      <sz val="10"/>
      <color theme="0" tint="-0.14999847407452621"/>
      <name val="Arial (Основной текст)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8CBAD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808285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E55A5C"/>
      </bottom>
      <diagonal/>
    </border>
    <border>
      <left/>
      <right/>
      <top/>
      <bottom style="medium">
        <color theme="0" tint="-0.14999847407452621"/>
      </bottom>
      <diagonal/>
    </border>
    <border>
      <left style="medium">
        <color rgb="FFE55A5C"/>
      </left>
      <right style="medium">
        <color rgb="FFE55A5C"/>
      </right>
      <top style="medium">
        <color rgb="FFE55A5C"/>
      </top>
      <bottom style="medium">
        <color rgb="FFE55A5C"/>
      </bottom>
      <diagonal/>
    </border>
    <border>
      <left style="medium">
        <color rgb="FFE55A5C"/>
      </left>
      <right style="medium">
        <color rgb="FFE55A5C"/>
      </right>
      <top/>
      <bottom/>
      <diagonal/>
    </border>
    <border>
      <left style="medium">
        <color rgb="FFE55A5C"/>
      </left>
      <right style="medium">
        <color rgb="FFE55A5C"/>
      </right>
      <top/>
      <bottom style="medium">
        <color rgb="FFE55A5C"/>
      </bottom>
      <diagonal/>
    </border>
    <border>
      <left style="medium">
        <color rgb="FFE55A5C"/>
      </left>
      <right style="medium">
        <color rgb="FFE55A5C"/>
      </right>
      <top style="medium">
        <color rgb="FFE55A5C"/>
      </top>
      <bottom/>
      <diagonal/>
    </border>
    <border>
      <left/>
      <right style="medium">
        <color theme="2" tint="-9.9978637043366805E-2"/>
      </right>
      <top/>
      <bottom/>
      <diagonal/>
    </border>
    <border>
      <left/>
      <right/>
      <top style="medium">
        <color rgb="FFE55A5C"/>
      </top>
      <bottom style="medium">
        <color rgb="FFE55A5C"/>
      </bottom>
      <diagonal/>
    </border>
    <border>
      <left style="medium">
        <color rgb="FFE55A5C"/>
      </left>
      <right style="medium">
        <color rgb="FFE55A5C"/>
      </right>
      <top style="medium">
        <color rgb="FFE55A5C"/>
      </top>
      <bottom style="thin">
        <color rgb="FFE55A5C"/>
      </bottom>
      <diagonal/>
    </border>
    <border>
      <left/>
      <right/>
      <top style="medium">
        <color rgb="FFE55A5C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4" fillId="0" borderId="0" xfId="2" applyFont="1" applyAlignment="1">
      <alignment horizontal="left" vertical="top"/>
    </xf>
    <xf numFmtId="0" fontId="2" fillId="0" borderId="0" xfId="2"/>
    <xf numFmtId="0" fontId="2" fillId="0" borderId="0" xfId="2" applyAlignment="1">
      <alignment horizontal="center"/>
    </xf>
    <xf numFmtId="0" fontId="2" fillId="0" borderId="0" xfId="2" applyAlignment="1">
      <alignment horizontal="left" vertical="top"/>
    </xf>
    <xf numFmtId="0" fontId="4" fillId="0" borderId="0" xfId="2" applyFont="1"/>
    <xf numFmtId="49" fontId="2" fillId="0" borderId="0" xfId="2" applyNumberFormat="1" applyAlignment="1">
      <alignment horizontal="right"/>
    </xf>
    <xf numFmtId="0" fontId="7" fillId="0" borderId="3" xfId="3" applyFont="1" applyBorder="1" applyAlignment="1">
      <alignment horizontal="left" vertical="top" wrapText="1"/>
    </xf>
    <xf numFmtId="165" fontId="7" fillId="0" borderId="3" xfId="3" applyNumberFormat="1" applyFont="1" applyBorder="1" applyAlignment="1">
      <alignment horizontal="center" vertical="center"/>
    </xf>
    <xf numFmtId="0" fontId="8" fillId="4" borderId="3" xfId="3" applyFont="1" applyFill="1" applyBorder="1"/>
    <xf numFmtId="0" fontId="8" fillId="4" borderId="3" xfId="3" applyFont="1" applyFill="1" applyBorder="1" applyAlignment="1">
      <alignment wrapText="1"/>
    </xf>
    <xf numFmtId="167" fontId="2" fillId="0" borderId="0" xfId="4" applyNumberFormat="1" applyFont="1" applyAlignment="1">
      <alignment horizontal="center"/>
    </xf>
    <xf numFmtId="0" fontId="9" fillId="0" borderId="0" xfId="3" applyFont="1" applyAlignment="1">
      <alignment horizontal="left" readingOrder="1"/>
    </xf>
    <xf numFmtId="0" fontId="10" fillId="0" borderId="0" xfId="0" applyFont="1"/>
    <xf numFmtId="0" fontId="0" fillId="0" borderId="0" xfId="0" applyAlignment="1">
      <alignment horizontal="center"/>
    </xf>
    <xf numFmtId="0" fontId="11" fillId="0" borderId="0" xfId="0" applyFont="1"/>
    <xf numFmtId="0" fontId="13" fillId="0" borderId="0" xfId="0" applyFont="1"/>
    <xf numFmtId="0" fontId="6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0" fillId="0" borderId="5" xfId="0" applyBorder="1"/>
    <xf numFmtId="0" fontId="21" fillId="0" borderId="5" xfId="0" applyFont="1" applyBorder="1"/>
    <xf numFmtId="0" fontId="22" fillId="0" borderId="5" xfId="0" applyFont="1" applyBorder="1"/>
    <xf numFmtId="0" fontId="12" fillId="0" borderId="5" xfId="0" applyFont="1" applyBorder="1"/>
    <xf numFmtId="0" fontId="23" fillId="0" borderId="0" xfId="0" applyFont="1"/>
    <xf numFmtId="0" fontId="24" fillId="0" borderId="0" xfId="0" applyFont="1"/>
    <xf numFmtId="0" fontId="0" fillId="0" borderId="6" xfId="0" applyBorder="1"/>
    <xf numFmtId="0" fontId="25" fillId="0" borderId="6" xfId="0" applyFont="1" applyBorder="1"/>
    <xf numFmtId="0" fontId="26" fillId="0" borderId="0" xfId="0" applyFont="1"/>
    <xf numFmtId="0" fontId="16" fillId="0" borderId="6" xfId="0" applyFont="1" applyBorder="1"/>
    <xf numFmtId="0" fontId="6" fillId="0" borderId="6" xfId="0" applyFont="1" applyBorder="1"/>
    <xf numFmtId="169" fontId="25" fillId="0" borderId="7" xfId="0" applyNumberFormat="1" applyFont="1" applyBorder="1" applyAlignment="1">
      <alignment horizontal="center"/>
    </xf>
    <xf numFmtId="170" fontId="25" fillId="0" borderId="8" xfId="0" applyNumberFormat="1" applyFont="1" applyBorder="1" applyAlignment="1">
      <alignment horizontal="center"/>
    </xf>
    <xf numFmtId="171" fontId="25" fillId="0" borderId="7" xfId="0" applyNumberFormat="1" applyFont="1" applyBorder="1" applyAlignment="1">
      <alignment horizontal="center"/>
    </xf>
    <xf numFmtId="168" fontId="3" fillId="0" borderId="0" xfId="0" applyNumberFormat="1" applyFont="1" applyAlignment="1">
      <alignment horizontal="left"/>
    </xf>
    <xf numFmtId="0" fontId="3" fillId="0" borderId="0" xfId="0" applyFont="1"/>
    <xf numFmtId="0" fontId="0" fillId="0" borderId="11" xfId="0" applyBorder="1"/>
    <xf numFmtId="0" fontId="19" fillId="0" borderId="11" xfId="0" applyFont="1" applyBorder="1"/>
    <xf numFmtId="0" fontId="27" fillId="2" borderId="2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9" fillId="0" borderId="3" xfId="0" applyFont="1" applyBorder="1" applyAlignment="1">
      <alignment wrapText="1"/>
    </xf>
    <xf numFmtId="0" fontId="30" fillId="3" borderId="3" xfId="0" applyFont="1" applyFill="1" applyBorder="1" applyAlignment="1">
      <alignment wrapText="1"/>
    </xf>
    <xf numFmtId="164" fontId="29" fillId="0" borderId="3" xfId="0" applyNumberFormat="1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28" fillId="0" borderId="3" xfId="0" applyFont="1" applyBorder="1" applyAlignment="1">
      <alignment horizontal="center" wrapText="1"/>
    </xf>
    <xf numFmtId="0" fontId="30" fillId="6" borderId="3" xfId="0" applyFont="1" applyFill="1" applyBorder="1" applyAlignment="1">
      <alignment horizontal="left" wrapText="1"/>
    </xf>
    <xf numFmtId="0" fontId="30" fillId="6" borderId="3" xfId="0" applyFont="1" applyFill="1" applyBorder="1" applyAlignment="1">
      <alignment horizont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left" vertical="center" wrapText="1"/>
    </xf>
    <xf numFmtId="0" fontId="0" fillId="8" borderId="0" xfId="0" applyFill="1"/>
    <xf numFmtId="0" fontId="27" fillId="9" borderId="1" xfId="0" applyFont="1" applyFill="1" applyBorder="1" applyAlignment="1">
      <alignment horizontal="left" vertical="center" wrapText="1"/>
    </xf>
    <xf numFmtId="1" fontId="30" fillId="6" borderId="3" xfId="0" applyNumberFormat="1" applyFont="1" applyFill="1" applyBorder="1" applyAlignment="1">
      <alignment horizontal="center" wrapText="1"/>
    </xf>
    <xf numFmtId="173" fontId="30" fillId="6" borderId="3" xfId="0" applyNumberFormat="1" applyFont="1" applyFill="1" applyBorder="1" applyAlignment="1">
      <alignment horizontal="center" wrapText="1"/>
    </xf>
    <xf numFmtId="173" fontId="30" fillId="6" borderId="3" xfId="1" applyNumberFormat="1" applyFont="1" applyFill="1" applyBorder="1" applyAlignment="1">
      <alignment horizontal="center" vertical="center" wrapText="1"/>
    </xf>
    <xf numFmtId="173" fontId="30" fillId="6" borderId="3" xfId="0" applyNumberFormat="1" applyFont="1" applyFill="1" applyBorder="1" applyAlignment="1">
      <alignment horizontal="center" vertical="center" wrapText="1"/>
    </xf>
    <xf numFmtId="4" fontId="28" fillId="6" borderId="3" xfId="0" applyNumberFormat="1" applyFont="1" applyFill="1" applyBorder="1" applyAlignment="1">
      <alignment horizontal="center" wrapText="1"/>
    </xf>
    <xf numFmtId="172" fontId="30" fillId="0" borderId="3" xfId="0" applyNumberFormat="1" applyFont="1" applyBorder="1" applyAlignment="1">
      <alignment wrapText="1"/>
    </xf>
    <xf numFmtId="3" fontId="28" fillId="6" borderId="3" xfId="0" applyNumberFormat="1" applyFont="1" applyFill="1" applyBorder="1" applyAlignment="1">
      <alignment horizontal="center" vertical="center" wrapText="1"/>
    </xf>
    <xf numFmtId="174" fontId="28" fillId="6" borderId="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3" fontId="28" fillId="0" borderId="3" xfId="1" applyNumberFormat="1" applyFont="1" applyBorder="1" applyAlignment="1">
      <alignment horizontal="center" vertical="center" wrapText="1"/>
    </xf>
    <xf numFmtId="3" fontId="28" fillId="0" borderId="3" xfId="0" applyNumberFormat="1" applyFont="1" applyBorder="1" applyAlignment="1">
      <alignment horizontal="center" vertical="center" wrapText="1"/>
    </xf>
    <xf numFmtId="173" fontId="28" fillId="0" borderId="3" xfId="1" applyNumberFormat="1" applyFont="1" applyBorder="1" applyAlignment="1">
      <alignment horizontal="center" vertical="center" wrapText="1"/>
    </xf>
    <xf numFmtId="173" fontId="28" fillId="0" borderId="3" xfId="0" applyNumberFormat="1" applyFont="1" applyBorder="1" applyAlignment="1">
      <alignment horizontal="center" vertical="center" wrapText="1"/>
    </xf>
    <xf numFmtId="173" fontId="28" fillId="6" borderId="3" xfId="0" applyNumberFormat="1" applyFont="1" applyFill="1" applyBorder="1" applyAlignment="1">
      <alignment horizontal="center" vertical="center" wrapText="1"/>
    </xf>
    <xf numFmtId="0" fontId="36" fillId="0" borderId="0" xfId="0" applyFont="1"/>
    <xf numFmtId="0" fontId="36" fillId="0" borderId="0" xfId="0" applyFont="1" applyAlignment="1">
      <alignment wrapText="1"/>
    </xf>
    <xf numFmtId="171" fontId="36" fillId="0" borderId="0" xfId="0" applyNumberFormat="1" applyFont="1"/>
    <xf numFmtId="0" fontId="28" fillId="0" borderId="0" xfId="0" applyFont="1"/>
    <xf numFmtId="0" fontId="0" fillId="11" borderId="0" xfId="0" applyFill="1" applyAlignment="1">
      <alignment horizontal="center"/>
    </xf>
    <xf numFmtId="0" fontId="0" fillId="10" borderId="0" xfId="0" applyFill="1"/>
    <xf numFmtId="0" fontId="38" fillId="0" borderId="0" xfId="0" applyFont="1"/>
    <xf numFmtId="0" fontId="0" fillId="12" borderId="0" xfId="0" applyFill="1"/>
    <xf numFmtId="0" fontId="39" fillId="0" borderId="5" xfId="0" applyFont="1" applyBorder="1"/>
    <xf numFmtId="169" fontId="25" fillId="0" borderId="9" xfId="0" applyNumberFormat="1" applyFont="1" applyBorder="1" applyAlignment="1">
      <alignment horizontal="center"/>
    </xf>
    <xf numFmtId="170" fontId="25" fillId="0" borderId="9" xfId="0" applyNumberFormat="1" applyFont="1" applyBorder="1" applyAlignment="1">
      <alignment horizontal="center"/>
    </xf>
    <xf numFmtId="0" fontId="19" fillId="0" borderId="12" xfId="0" applyFont="1" applyBorder="1"/>
    <xf numFmtId="0" fontId="19" fillId="0" borderId="14" xfId="0" applyFont="1" applyBorder="1"/>
    <xf numFmtId="170" fontId="25" fillId="0" borderId="13" xfId="0" applyNumberFormat="1" applyFont="1" applyBorder="1" applyAlignment="1">
      <alignment horizontal="center"/>
    </xf>
    <xf numFmtId="0" fontId="41" fillId="0" borderId="0" xfId="0" applyFont="1"/>
    <xf numFmtId="0" fontId="29" fillId="0" borderId="16" xfId="0" applyFont="1" applyBorder="1" applyAlignment="1">
      <alignment wrapText="1"/>
    </xf>
    <xf numFmtId="0" fontId="30" fillId="3" borderId="16" xfId="0" applyFont="1" applyFill="1" applyBorder="1" applyAlignment="1">
      <alignment wrapText="1"/>
    </xf>
    <xf numFmtId="164" fontId="29" fillId="0" borderId="16" xfId="0" applyNumberFormat="1" applyFont="1" applyBorder="1" applyAlignment="1">
      <alignment wrapText="1"/>
    </xf>
    <xf numFmtId="0" fontId="28" fillId="0" borderId="16" xfId="0" applyFont="1" applyBorder="1" applyAlignment="1">
      <alignment wrapText="1"/>
    </xf>
    <xf numFmtId="0" fontId="28" fillId="0" borderId="16" xfId="0" applyFont="1" applyBorder="1" applyAlignment="1">
      <alignment horizontal="center" wrapText="1"/>
    </xf>
    <xf numFmtId="1" fontId="30" fillId="6" borderId="16" xfId="0" applyNumberFormat="1" applyFont="1" applyFill="1" applyBorder="1" applyAlignment="1">
      <alignment horizontal="center" wrapText="1"/>
    </xf>
    <xf numFmtId="173" fontId="30" fillId="6" borderId="16" xfId="0" applyNumberFormat="1" applyFont="1" applyFill="1" applyBorder="1" applyAlignment="1">
      <alignment horizontal="center" vertical="center" wrapText="1"/>
    </xf>
    <xf numFmtId="172" fontId="30" fillId="0" borderId="16" xfId="0" applyNumberFormat="1" applyFont="1" applyBorder="1" applyAlignment="1">
      <alignment wrapText="1"/>
    </xf>
    <xf numFmtId="4" fontId="30" fillId="6" borderId="16" xfId="0" applyNumberFormat="1" applyFont="1" applyFill="1" applyBorder="1" applyAlignment="1">
      <alignment horizontal="center" wrapText="1"/>
    </xf>
    <xf numFmtId="3" fontId="28" fillId="0" borderId="16" xfId="0" applyNumberFormat="1" applyFont="1" applyBorder="1" applyAlignment="1">
      <alignment horizontal="center" vertical="center" wrapText="1"/>
    </xf>
    <xf numFmtId="3" fontId="28" fillId="6" borderId="16" xfId="0" applyNumberFormat="1" applyFont="1" applyFill="1" applyBorder="1" applyAlignment="1">
      <alignment horizontal="center" vertical="center" wrapText="1"/>
    </xf>
    <xf numFmtId="174" fontId="28" fillId="6" borderId="16" xfId="0" applyNumberFormat="1" applyFont="1" applyFill="1" applyBorder="1" applyAlignment="1">
      <alignment horizontal="center" vertical="center" wrapText="1"/>
    </xf>
    <xf numFmtId="173" fontId="28" fillId="0" borderId="16" xfId="0" applyNumberFormat="1" applyFont="1" applyBorder="1" applyAlignment="1">
      <alignment horizontal="center" vertical="center" wrapText="1"/>
    </xf>
    <xf numFmtId="173" fontId="28" fillId="6" borderId="16" xfId="0" applyNumberFormat="1" applyFont="1" applyFill="1" applyBorder="1" applyAlignment="1">
      <alignment horizontal="center" vertical="center" wrapText="1"/>
    </xf>
    <xf numFmtId="0" fontId="2" fillId="0" borderId="3" xfId="2" applyBorder="1"/>
    <xf numFmtId="0" fontId="45" fillId="0" borderId="5" xfId="0" applyFont="1" applyBorder="1"/>
    <xf numFmtId="0" fontId="23" fillId="0" borderId="0" xfId="0" applyFont="1" applyAlignment="1">
      <alignment horizontal="left"/>
    </xf>
    <xf numFmtId="0" fontId="47" fillId="5" borderId="4" xfId="0" applyFont="1" applyFill="1" applyBorder="1"/>
    <xf numFmtId="0" fontId="48" fillId="0" borderId="0" xfId="0" applyFont="1"/>
    <xf numFmtId="0" fontId="49" fillId="0" borderId="0" xfId="0" applyFont="1"/>
    <xf numFmtId="0" fontId="50" fillId="0" borderId="3" xfId="3" applyFont="1" applyBorder="1" applyAlignment="1">
      <alignment horizontal="left" vertical="top" wrapText="1"/>
    </xf>
    <xf numFmtId="0" fontId="50" fillId="4" borderId="3" xfId="3" applyFont="1" applyFill="1" applyBorder="1"/>
    <xf numFmtId="0" fontId="50" fillId="4" borderId="3" xfId="3" applyFont="1" applyFill="1" applyBorder="1" applyAlignment="1">
      <alignment wrapText="1"/>
    </xf>
    <xf numFmtId="0" fontId="51" fillId="0" borderId="0" xfId="0" applyFont="1"/>
    <xf numFmtId="0" fontId="52" fillId="0" borderId="0" xfId="0" applyFont="1"/>
    <xf numFmtId="0" fontId="50" fillId="4" borderId="15" xfId="3" applyFont="1" applyFill="1" applyBorder="1"/>
    <xf numFmtId="0" fontId="53" fillId="0" borderId="0" xfId="0" applyFont="1"/>
    <xf numFmtId="0" fontId="54" fillId="4" borderId="3" xfId="3" applyFont="1" applyFill="1" applyBorder="1"/>
    <xf numFmtId="0" fontId="30" fillId="6" borderId="16" xfId="0" applyFont="1" applyFill="1" applyBorder="1" applyAlignment="1">
      <alignment horizontal="left" wrapText="1"/>
    </xf>
    <xf numFmtId="173" fontId="30" fillId="6" borderId="16" xfId="0" applyNumberFormat="1" applyFont="1" applyFill="1" applyBorder="1" applyAlignment="1">
      <alignment horizontal="center" wrapText="1"/>
    </xf>
    <xf numFmtId="0" fontId="30" fillId="6" borderId="16" xfId="0" applyFont="1" applyFill="1" applyBorder="1" applyAlignment="1">
      <alignment horizontal="center" wrapText="1"/>
    </xf>
    <xf numFmtId="0" fontId="33" fillId="8" borderId="10" xfId="0" applyFont="1" applyFill="1" applyBorder="1" applyAlignment="1">
      <alignment horizontal="left"/>
    </xf>
    <xf numFmtId="0" fontId="20" fillId="0" borderId="17" xfId="0" applyFont="1" applyBorder="1"/>
    <xf numFmtId="0" fontId="0" fillId="0" borderId="18" xfId="0" applyBorder="1"/>
    <xf numFmtId="0" fontId="0" fillId="0" borderId="19" xfId="0" applyBorder="1"/>
    <xf numFmtId="9" fontId="43" fillId="0" borderId="0" xfId="5" applyFont="1" applyAlignment="1">
      <alignment horizontal="center"/>
    </xf>
    <xf numFmtId="170" fontId="25" fillId="0" borderId="10" xfId="0" applyNumberFormat="1" applyFont="1" applyBorder="1" applyAlignment="1">
      <alignment horizontal="center" vertical="center"/>
    </xf>
    <xf numFmtId="170" fontId="25" fillId="0" borderId="9" xfId="0" applyNumberFormat="1" applyFont="1" applyBorder="1" applyAlignment="1">
      <alignment horizontal="center" vertical="center"/>
    </xf>
    <xf numFmtId="0" fontId="39" fillId="0" borderId="5" xfId="0" applyFont="1" applyBorder="1" applyAlignment="1">
      <alignment horizontal="left"/>
    </xf>
    <xf numFmtId="0" fontId="44" fillId="0" borderId="0" xfId="0" applyFont="1" applyAlignment="1">
      <alignment horizontal="center" vertical="center" wrapText="1"/>
    </xf>
    <xf numFmtId="9" fontId="43" fillId="0" borderId="0" xfId="5" applyFont="1" applyAlignment="1">
      <alignment horizontal="center"/>
    </xf>
    <xf numFmtId="0" fontId="44" fillId="0" borderId="0" xfId="0" applyFont="1" applyAlignment="1">
      <alignment horizontal="right" vertical="center" wrapText="1"/>
    </xf>
    <xf numFmtId="0" fontId="2" fillId="0" borderId="0" xfId="2" applyAlignment="1">
      <alignment horizontal="left" vertical="top" wrapText="1"/>
    </xf>
  </cellXfs>
  <cellStyles count="6">
    <cellStyle name="Komma 2" xfId="4" xr:uid="{C4BE5757-81BB-D14B-A99E-3D52DE20959D}"/>
    <cellStyle name="Standard 2" xfId="2" xr:uid="{8DA5B1C0-9150-D242-9DAE-A4984EBEAC47}"/>
    <cellStyle name="Обычный" xfId="0" builtinId="0"/>
    <cellStyle name="Обычный 2" xfId="3" xr:uid="{7EC85DD8-E5C1-8C48-9775-79C2DDD59FE5}"/>
    <cellStyle name="Процентный" xfId="5" builtinId="5"/>
    <cellStyle name="Финансовый" xfId="1" builtinId="3"/>
  </cellStyles>
  <dxfs count="28">
    <dxf>
      <font>
        <strike val="0"/>
        <outline val="0"/>
        <shadow val="0"/>
        <u val="none"/>
        <vertAlign val="baseline"/>
        <sz val="10"/>
        <name val="Arial (Основной текст)"/>
        <charset val="204"/>
      </font>
      <numFmt numFmtId="173" formatCode="#,##0.0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 (Основной текст)"/>
        <charset val="204"/>
      </font>
      <numFmt numFmtId="173" formatCode="#,##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(Основной текст)"/>
        <charset val="204"/>
        <scheme val="none"/>
      </font>
      <numFmt numFmtId="174" formatCode="#,##0.0_ ;\-#,##0.0\ 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(Основной текст)"/>
        <charset val="204"/>
        <scheme val="none"/>
      </font>
      <numFmt numFmtId="174" formatCode="#,##0.0_ ;\-#,##0.0\ 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(Основной текст)"/>
        <charset val="204"/>
        <scheme val="none"/>
      </font>
      <numFmt numFmtId="3" formatCode="#,##0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(Основной текст)"/>
        <charset val="204"/>
        <scheme val="none"/>
      </font>
      <numFmt numFmtId="3" formatCode="#,##0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(Основной текст)"/>
        <charset val="204"/>
        <scheme val="none"/>
      </font>
      <numFmt numFmtId="3" formatCode="#,##0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 (Основной текст)"/>
        <charset val="204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(Основной текст)"/>
        <charset val="204"/>
        <scheme val="none"/>
      </font>
      <numFmt numFmtId="4" formatCode="#,##0.00"/>
      <fill>
        <patternFill patternType="solid">
          <fgColor indexed="64"/>
          <bgColor theme="2" tint="-9.9978637043366805E-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(Основной текст)"/>
        <charset val="204"/>
        <scheme val="none"/>
      </font>
      <numFmt numFmtId="172" formatCode="_-* #,##0.0_-;\-* #,##0.0_-;_-* &quot;-&quot;??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(Основной текст)"/>
        <charset val="204"/>
        <scheme val="none"/>
      </font>
      <numFmt numFmtId="173" formatCode="#,##0.0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(Основной текст)"/>
        <charset val="204"/>
        <scheme val="none"/>
      </font>
      <numFmt numFmtId="173" formatCode="#,##0.0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(Основной текст)"/>
        <charset val="204"/>
        <scheme val="none"/>
      </font>
      <numFmt numFmtId="1" formatCode="0"/>
      <fill>
        <patternFill patternType="solid">
          <fgColor indexed="64"/>
          <bgColor theme="2" tint="-9.9978637043366805E-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(Основной текст)"/>
        <charset val="204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(Основной текст)"/>
        <charset val="204"/>
        <scheme val="none"/>
      </font>
      <numFmt numFmtId="1" formatCode="0"/>
      <fill>
        <patternFill patternType="solid">
          <fgColor indexed="64"/>
          <bgColor theme="2" tint="-9.9978637043366805E-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(Основной текст)"/>
        <charset val="204"/>
      </font>
      <numFmt numFmtId="173" formatCode="#,##0.0"/>
      <fill>
        <patternFill patternType="solid">
          <fgColor indexed="64"/>
          <bgColor theme="2" tint="-9.9978637043366805E-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(Основной текст)"/>
        <charset val="204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 (Основной текст)"/>
        <charset val="204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 (Основной текст)"/>
        <charset val="204"/>
      </font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(Основной текст)"/>
        <charset val="204"/>
        <scheme val="none"/>
      </font>
      <numFmt numFmtId="164" formatCode="#,###\ &quot;m²&quot;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(Основной текст)"/>
        <charset val="204"/>
        <scheme val="none"/>
      </font>
      <fill>
        <patternFill patternType="solid">
          <fgColor rgb="FF000000"/>
          <bgColor rgb="FFFFFFFF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(Основной текст)"/>
        <charset val="204"/>
        <scheme val="none"/>
      </font>
      <fill>
        <patternFill patternType="solid">
          <fgColor rgb="FF000000"/>
          <bgColor rgb="FFFFFFFF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(Основной текст)"/>
        <charset val="204"/>
        <scheme val="none"/>
      </font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 (Основной текст)"/>
        <charset val="204"/>
      </font>
      <alignment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(Основной текст)"/>
        <charset val="204"/>
        <scheme val="none"/>
      </font>
      <fill>
        <patternFill patternType="solid">
          <fgColor rgb="FF000000"/>
          <bgColor rgb="FFC6E0B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808285"/>
      <color rgb="FF00461E"/>
      <color rgb="FFE55A5C"/>
      <color rgb="FFFFE699"/>
      <color rgb="FFF8CBAD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ru-RU" sz="1000"/>
              <a:t>Питоме споживання, кВт∙год/м²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ru-UA"/>
        </a:p>
      </c:txPr>
    </c:title>
    <c:autoTitleDeleted val="0"/>
    <c:plotArea>
      <c:layout>
        <c:manualLayout>
          <c:layoutTarget val="inner"/>
          <c:xMode val="edge"/>
          <c:yMode val="edge"/>
          <c:x val="5.0942620813688944E-2"/>
          <c:y val="0.16781214139459533"/>
          <c:w val="0.89811475837262211"/>
          <c:h val="0.599223162252773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E55A5C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180-4E35-8EB6-424CA99FD9CA}"/>
              </c:ext>
            </c:extLst>
          </c:dPt>
          <c:dPt>
            <c:idx val="1"/>
            <c:invertIfNegative val="0"/>
            <c:bubble3D val="0"/>
            <c:spPr>
              <a:solidFill>
                <a:srgbClr val="808285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180-4E35-8EB6-424CA99FD9CA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('Потенціал економії'!$E$11,'Потенціал економії'!$A$19)</c:f>
              <c:multiLvlStrCache>
                <c:ptCount val="1"/>
                <c:lvl>
                  <c:pt idx="0">
                    <c:v>25% кращих будівель</c:v>
                  </c:pt>
                </c:lvl>
                <c:lvl>
                  <c:pt idx="0">
                    <c:v>дитячий садок</c:v>
                  </c:pt>
                </c:lvl>
              </c:multiLvlStrCache>
            </c:multiLvlStrRef>
          </c:cat>
          <c:val>
            <c:numRef>
              <c:f>'Потенціал економії'!$E$17:$E$18</c:f>
              <c:numCache>
                <c:formatCode>#,##0\ "кВт∙год/м²"</c:formatCode>
                <c:ptCount val="2"/>
                <c:pt idx="0">
                  <c:v>290.625</c:v>
                </c:pt>
                <c:pt idx="1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80-4E35-8EB6-424CA99FD9C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12484800"/>
        <c:axId val="212013792"/>
      </c:barChart>
      <c:catAx>
        <c:axId val="21248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ru-UA"/>
          </a:p>
        </c:txPr>
        <c:crossAx val="212013792"/>
        <c:crosses val="autoZero"/>
        <c:auto val="1"/>
        <c:lblAlgn val="ctr"/>
        <c:lblOffset val="100"/>
        <c:noMultiLvlLbl val="0"/>
      </c:catAx>
      <c:valAx>
        <c:axId val="212013792"/>
        <c:scaling>
          <c:orientation val="minMax"/>
        </c:scaling>
        <c:delete val="1"/>
        <c:axPos val="l"/>
        <c:numFmt formatCode="#,##0\ &quot;кВт∙год/м²&quot;" sourceLinked="1"/>
        <c:majorTickMark val="none"/>
        <c:minorTickMark val="none"/>
        <c:tickLblPos val="nextTo"/>
        <c:crossAx val="21248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v>Економічний ефект</c:v>
          </c:tx>
          <c:dPt>
            <c:idx val="0"/>
            <c:bubble3D val="0"/>
            <c:spPr>
              <a:solidFill>
                <a:srgbClr val="00461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36-41C1-8D7A-376DC51F4070}"/>
              </c:ext>
            </c:extLst>
          </c:dPt>
          <c:dPt>
            <c:idx val="1"/>
            <c:bubble3D val="0"/>
            <c:spPr>
              <a:solidFill>
                <a:srgbClr val="80828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36-41C1-8D7A-376DC51F4070}"/>
              </c:ext>
            </c:extLst>
          </c:dPt>
          <c:dLbls>
            <c:delete val="1"/>
          </c:dLbls>
          <c:val>
            <c:numRef>
              <c:f>('Потенціал економії'!$AA$32,'Потенціал економії'!$AA$33)</c:f>
              <c:numCache>
                <c:formatCode>#,##0\ "грн"</c:formatCode>
                <c:ptCount val="2"/>
                <c:pt idx="0">
                  <c:v>410688.17204301077</c:v>
                </c:pt>
                <c:pt idx="1">
                  <c:v>239311.82795698926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36-41C1-8D7A-376DC51F407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rgbClr val="E55A5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B36-41C1-8D7A-376DC51F4070}"/>
              </c:ext>
            </c:extLst>
          </c:dPt>
          <c:dLbls>
            <c:delete val="1"/>
          </c:dLbls>
          <c:val>
            <c:numRef>
              <c:f>'Потенціал економії'!$AA$34</c:f>
              <c:numCache>
                <c:formatCode>#,##0\ "грн"</c:formatCode>
                <c:ptCount val="1"/>
                <c:pt idx="0">
                  <c:v>650000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36-41C1-8D7A-376DC51F407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U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ru-RU" sz="1000"/>
              <a:t>Питоме споживання, кВт∙год/м²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ru-UA"/>
        </a:p>
      </c:txPr>
    </c:title>
    <c:autoTitleDeleted val="0"/>
    <c:plotArea>
      <c:layout>
        <c:manualLayout>
          <c:layoutTarget val="inner"/>
          <c:xMode val="edge"/>
          <c:yMode val="edge"/>
          <c:x val="5.0942620813688944E-2"/>
          <c:y val="0.16781214139459533"/>
          <c:w val="0.89811475837262211"/>
          <c:h val="0.599223162252773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E55A5C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9DD-46E3-A370-CBA9F7B65735}"/>
              </c:ext>
            </c:extLst>
          </c:dPt>
          <c:dPt>
            <c:idx val="1"/>
            <c:invertIfNegative val="0"/>
            <c:bubble3D val="0"/>
            <c:spPr>
              <a:solidFill>
                <a:srgbClr val="808285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9DD-46E3-A370-CBA9F7B65735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('Потенціал економії'!$E$11,'Потенціал економії'!$A$19)</c:f>
              <c:multiLvlStrCache>
                <c:ptCount val="1"/>
                <c:lvl>
                  <c:pt idx="0">
                    <c:v>25% кращих будівель</c:v>
                  </c:pt>
                </c:lvl>
                <c:lvl>
                  <c:pt idx="0">
                    <c:v>дитячий садок</c:v>
                  </c:pt>
                </c:lvl>
              </c:multiLvlStrCache>
            </c:multiLvlStrRef>
          </c:cat>
          <c:val>
            <c:numRef>
              <c:f>'Потенціал економії'!$J$17:$J$18</c:f>
              <c:numCache>
                <c:formatCode>#,##0\ "кВт∙год/м²"</c:formatCode>
                <c:ptCount val="2"/>
                <c:pt idx="0">
                  <c:v>25.46875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DD-46E3-A370-CBA9F7B6573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12484800"/>
        <c:axId val="212013792"/>
      </c:barChart>
      <c:catAx>
        <c:axId val="21248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ru-UA"/>
          </a:p>
        </c:txPr>
        <c:crossAx val="212013792"/>
        <c:crosses val="autoZero"/>
        <c:auto val="1"/>
        <c:lblAlgn val="ctr"/>
        <c:lblOffset val="100"/>
        <c:noMultiLvlLbl val="0"/>
      </c:catAx>
      <c:valAx>
        <c:axId val="212013792"/>
        <c:scaling>
          <c:orientation val="minMax"/>
        </c:scaling>
        <c:delete val="1"/>
        <c:axPos val="l"/>
        <c:numFmt formatCode="#,##0\ &quot;кВт∙год/м²&quot;" sourceLinked="1"/>
        <c:majorTickMark val="none"/>
        <c:minorTickMark val="none"/>
        <c:tickLblPos val="nextTo"/>
        <c:crossAx val="21248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U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v>Економічний ефект</c:v>
          </c:tx>
          <c:dPt>
            <c:idx val="0"/>
            <c:bubble3D val="0"/>
            <c:spPr>
              <a:solidFill>
                <a:srgbClr val="00461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8C-4AD4-BB23-32BB3FB93AEA}"/>
              </c:ext>
            </c:extLst>
          </c:dPt>
          <c:dPt>
            <c:idx val="1"/>
            <c:bubble3D val="0"/>
            <c:spPr>
              <a:solidFill>
                <a:srgbClr val="80828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8C-4AD4-BB23-32BB3FB93AEA}"/>
              </c:ext>
            </c:extLst>
          </c:dPt>
          <c:dLbls>
            <c:delete val="1"/>
          </c:dLbls>
          <c:val>
            <c:numRef>
              <c:f>('Потенціал економії'!$AB$32,'Потенціал економії'!$AB$33)</c:f>
              <c:numCache>
                <c:formatCode>#,##0\ "грн"</c:formatCode>
                <c:ptCount val="2"/>
                <c:pt idx="0">
                  <c:v>25280.981595092024</c:v>
                </c:pt>
                <c:pt idx="1">
                  <c:v>42719.018404907976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8C-4AD4-BB23-32BB3FB93AEA}"/>
            </c:ext>
          </c:extLst>
        </c:ser>
        <c:ser>
          <c:idx val="1"/>
          <c:order val="1"/>
          <c:explosion val="2"/>
          <c:dPt>
            <c:idx val="0"/>
            <c:bubble3D val="0"/>
            <c:spPr>
              <a:solidFill>
                <a:srgbClr val="E55A5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58C-4AD4-BB23-32BB3FB93AEA}"/>
              </c:ext>
            </c:extLst>
          </c:dPt>
          <c:dLbls>
            <c:delete val="1"/>
          </c:dLbls>
          <c:val>
            <c:numRef>
              <c:f>'Потенціал економії'!$J$28</c:f>
              <c:numCache>
                <c:formatCode>#,##0\ "грн"</c:formatCode>
                <c:ptCount val="1"/>
                <c:pt idx="0">
                  <c:v>68000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8C-4AD4-BB23-32BB3FB93AE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UA"/>
    </a:p>
  </c:txPr>
  <c:printSettings>
    <c:headerFooter/>
    <c:pageMargins b="0.75" l="0.7" r="0.7" t="0.75" header="0.3" footer="0.3"/>
    <c:pageSetup orientation="portrait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_xlchart.v2.1</cx:f>
      </cx:strDim>
      <cx:numDim type="val">
        <cx:f>_xlchart.v2.0</cx:f>
      </cx:numDim>
    </cx:data>
  </cx:chartData>
  <cx:chart>
    <cx:plotArea>
      <cx:plotAreaRegion>
        <cx:series layoutId="funnel" uniqueId="{6CF094CF-9144-F84E-8EBD-739A16E7DC49}">
          <cx:dataPt idx="0">
            <cx:spPr>
              <a:solidFill>
                <a:srgbClr val="00461E"/>
              </a:solidFill>
            </cx:spPr>
          </cx:dataPt>
          <cx:dataPt idx="1">
            <cx:spPr>
              <a:solidFill>
                <a:srgbClr val="808285"/>
              </a:solidFill>
            </cx:spPr>
          </cx:dataPt>
          <cx:dataPt idx="2">
            <cx:spPr>
              <a:solidFill>
                <a:srgbClr val="E55A5C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900">
                    <a:solidFill>
                      <a:schemeClr val="bg1"/>
                    </a:solidFill>
                  </a:defRPr>
                </a:pPr>
                <a:endParaRPr lang="uk-UA" sz="900" b="0" i="0" u="none" strike="noStrike" kern="1200" baseline="0">
                  <a:solidFill>
                    <a:schemeClr val="bg1"/>
                  </a:solidFill>
                  <a:latin typeface="Arial" panose="020B0604020202020204"/>
                </a:endParaRPr>
              </a:p>
            </cx:txPr>
            <cx:visibility seriesName="0" categoryName="0" value="1"/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800"/>
                  </a:pPr>
                  <a:r>
                    <a:rPr lang="uk-UA" sz="800" b="0" i="0" u="none" strike="noStrike" kern="1200" baseline="0">
                      <a:solidFill>
                        <a:schemeClr val="bg1"/>
                      </a:solidFill>
                      <a:latin typeface="Arial" panose="020B0604020202020204"/>
                    </a:rPr>
                    <a:t>410 688 грн</a:t>
                  </a:r>
                </a:p>
              </cx:txPr>
              <cx:visibility seriesName="0" categoryName="0" value="1"/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800"/>
                  </a:pPr>
                  <a:r>
                    <a:rPr lang="uk-UA" sz="800" b="0" i="0" u="none" strike="noStrike" kern="1200" baseline="0">
                      <a:solidFill>
                        <a:schemeClr val="bg1"/>
                      </a:solidFill>
                      <a:latin typeface="Arial" panose="020B0604020202020204"/>
                    </a:rPr>
                    <a:t>239 312 грн</a:t>
                  </a:r>
                </a:p>
              </cx:txPr>
              <cx:visibility seriesName="0" categoryName="0" value="1"/>
            </cx:dataLabel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800"/>
                  </a:pPr>
                  <a:r>
                    <a:rPr lang="uk-UA" sz="800" b="0" i="0" u="none" strike="noStrike" kern="1200" baseline="0">
                      <a:solidFill>
                        <a:schemeClr val="bg1"/>
                      </a:solidFill>
                      <a:latin typeface="Arial" panose="020B0604020202020204"/>
                    </a:rPr>
                    <a:t>650 000 грн</a:t>
                  </a:r>
                </a:p>
              </cx:txPr>
              <cx:visibility seriesName="0" categoryName="0" value="1"/>
            </cx:dataLabel>
          </cx:dataLabels>
          <cx:dataId val="0"/>
          <cx:layoutPr/>
        </cx:series>
      </cx:plotAreaRegion>
      <cx:axis id="0">
        <cx:catScaling gapWidth="0.0599999987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/>
            </a:pPr>
            <a:endParaRPr lang="uk-UA" sz="8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/>
            </a:endParaRPr>
          </a:p>
        </cx:txPr>
      </cx:axis>
    </cx:plotArea>
  </cx:chart>
  <cx:spPr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_xlchart.v2.3</cx:f>
      </cx:strDim>
      <cx:numDim type="val">
        <cx:f>_xlchart.v2.2</cx:f>
      </cx:numDim>
    </cx:data>
  </cx:chartData>
  <cx:chart>
    <cx:plotArea>
      <cx:plotAreaRegion>
        <cx:series layoutId="funnel" uniqueId="{6CF094CF-9144-F84E-8EBD-739A16E7DC49}">
          <cx:dataPt idx="0">
            <cx:spPr>
              <a:solidFill>
                <a:srgbClr val="00461E"/>
              </a:solidFill>
            </cx:spPr>
          </cx:dataPt>
          <cx:dataPt idx="1">
            <cx:spPr>
              <a:solidFill>
                <a:srgbClr val="808285"/>
              </a:solidFill>
            </cx:spPr>
          </cx:dataPt>
          <cx:dataPt idx="2">
            <cx:spPr>
              <a:solidFill>
                <a:srgbClr val="E55A5C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600">
                    <a:solidFill>
                      <a:schemeClr val="bg1"/>
                    </a:solidFill>
                  </a:defRPr>
                </a:pPr>
                <a:endParaRPr lang="ru-RU" sz="600" b="0" i="0" u="none" strike="noStrike" kern="1200" baseline="0">
                  <a:solidFill>
                    <a:schemeClr val="bg1"/>
                  </a:solidFill>
                  <a:latin typeface="Arial" panose="020B0604020202020204"/>
                </a:endParaRPr>
              </a:p>
            </cx:txPr>
            <cx:visibility seriesName="0" categoryName="0" value="1"/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800">
                      <a:solidFill>
                        <a:schemeClr val="bg1"/>
                      </a:solidFill>
                    </a:defRPr>
                  </a:pPr>
                  <a:r>
                    <a:rPr lang="ru-RU" sz="800" b="0" i="0" u="none" strike="noStrike" kern="1200" baseline="0">
                      <a:solidFill>
                        <a:schemeClr val="bg1"/>
                      </a:solidFill>
                      <a:latin typeface="Arial" panose="020B0604020202020204"/>
                    </a:rPr>
                    <a:t>25 281 грн</a:t>
                  </a:r>
                </a:p>
              </cx:txPr>
              <cx:visibility seriesName="0" categoryName="0" value="1"/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ru-RU" sz="600" b="0" i="0" u="none" strike="noStrike" kern="1200" baseline="0">
                      <a:solidFill>
                        <a:schemeClr val="bg1"/>
                      </a:solidFill>
                      <a:latin typeface="Arial" panose="020B0604020202020204"/>
                    </a:rPr>
                    <a:t>42 719 грн</a:t>
                  </a:r>
                </a:p>
              </cx:txPr>
              <cx:visibility seriesName="0" categoryName="0" value="1"/>
            </cx:dataLabel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800">
                      <a:solidFill>
                        <a:schemeClr val="bg1"/>
                      </a:solidFill>
                    </a:defRPr>
                  </a:pPr>
                  <a:r>
                    <a:rPr lang="ru-RU" sz="800" b="0" i="0" u="none" strike="noStrike" kern="1200" baseline="0">
                      <a:solidFill>
                        <a:schemeClr val="bg1"/>
                      </a:solidFill>
                      <a:latin typeface="Arial" panose="020B0604020202020204"/>
                    </a:rPr>
                    <a:t>68 000 грн</a:t>
                  </a:r>
                </a:p>
              </cx:txPr>
              <cx:visibility seriesName="0" categoryName="0" value="1"/>
            </cx:dataLabel>
          </cx:dataLabels>
          <cx:dataId val="0"/>
          <cx:layoutPr/>
        </cx:series>
      </cx:plotAreaRegion>
      <cx:axis id="0">
        <cx:catScaling gapWidth="0.0599999987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/>
            </a:pPr>
            <a:endParaRPr lang="uk-UA" sz="8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/>
            </a:endParaRPr>
          </a:p>
        </cx:txPr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microsoft.com/office/2014/relationships/chartEx" Target="../charts/chartEx2.xml"/><Relationship Id="rId3" Type="http://schemas.openxmlformats.org/officeDocument/2006/relationships/chart" Target="../charts/chart2.xml"/><Relationship Id="rId7" Type="http://schemas.microsoft.com/office/2014/relationships/chartEx" Target="../charts/chartEx1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5" Type="http://schemas.openxmlformats.org/officeDocument/2006/relationships/image" Target="../media/image3.svg"/><Relationship Id="rId4" Type="http://schemas.openxmlformats.org/officeDocument/2006/relationships/image" Target="../media/image2.png"/><Relationship Id="rId9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203387</xdr:colOff>
      <xdr:row>0</xdr:row>
      <xdr:rowOff>65303</xdr:rowOff>
    </xdr:from>
    <xdr:to>
      <xdr:col>9</xdr:col>
      <xdr:colOff>1195493</xdr:colOff>
      <xdr:row>5</xdr:row>
      <xdr:rowOff>43849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07DB19B-63F7-4117-A111-119B8D66A1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47" r="2279" b="20227"/>
        <a:stretch/>
      </xdr:blipFill>
      <xdr:spPr>
        <a:xfrm>
          <a:off x="3586404" y="65303"/>
          <a:ext cx="2752589" cy="12857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5</xdr:col>
      <xdr:colOff>381000</xdr:colOff>
      <xdr:row>25</xdr:row>
      <xdr:rowOff>161925</xdr:rowOff>
    </xdr:to>
    <xdr:graphicFrame macro="">
      <xdr:nvGraphicFramePr>
        <xdr:cNvPr id="3" name="Диаграмма 4">
          <a:extLst>
            <a:ext uri="{FF2B5EF4-FFF2-40B4-BE49-F238E27FC236}">
              <a16:creationId xmlns:a16="http://schemas.microsoft.com/office/drawing/2014/main" id="{1106467E-60BD-40B3-AD2B-6B81E05D8B5A}"/>
            </a:ext>
            <a:ext uri="{147F2762-F138-4A5C-976F-8EAC2B608ADB}">
              <a16:predDERef xmlns:a16="http://schemas.microsoft.com/office/drawing/2014/main" pred="{807DB19B-63F7-4117-A111-119B8D66A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32928</xdr:colOff>
      <xdr:row>40</xdr:row>
      <xdr:rowOff>117859</xdr:rowOff>
    </xdr:from>
    <xdr:to>
      <xdr:col>5</xdr:col>
      <xdr:colOff>280366</xdr:colOff>
      <xdr:row>46</xdr:row>
      <xdr:rowOff>28574</xdr:rowOff>
    </xdr:to>
    <xdr:graphicFrame macro="">
      <xdr:nvGraphicFramePr>
        <xdr:cNvPr id="4" name="Диаграмма 7">
          <a:extLst>
            <a:ext uri="{FF2B5EF4-FFF2-40B4-BE49-F238E27FC236}">
              <a16:creationId xmlns:a16="http://schemas.microsoft.com/office/drawing/2014/main" id="{DA52E8A4-198A-464F-B2CC-38FCC6F69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3</xdr:row>
      <xdr:rowOff>22202</xdr:rowOff>
    </xdr:from>
    <xdr:to>
      <xdr:col>1</xdr:col>
      <xdr:colOff>104131</xdr:colOff>
      <xdr:row>4</xdr:row>
      <xdr:rowOff>123489</xdr:rowOff>
    </xdr:to>
    <xdr:pic>
      <xdr:nvPicPr>
        <xdr:cNvPr id="5" name="Graphic 9" descr="Marker with solid fill">
          <a:extLst>
            <a:ext uri="{FF2B5EF4-FFF2-40B4-BE49-F238E27FC236}">
              <a16:creationId xmlns:a16="http://schemas.microsoft.com/office/drawing/2014/main" id="{A25A0F0C-66AA-43C3-9A5A-CBC88F618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0" y="974702"/>
          <a:ext cx="266489" cy="263645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19</xdr:row>
      <xdr:rowOff>0</xdr:rowOff>
    </xdr:from>
    <xdr:to>
      <xdr:col>10</xdr:col>
      <xdr:colOff>254000</xdr:colOff>
      <xdr:row>26</xdr:row>
      <xdr:rowOff>19050</xdr:rowOff>
    </xdr:to>
    <xdr:graphicFrame macro="">
      <xdr:nvGraphicFramePr>
        <xdr:cNvPr id="6" name="Диаграмма 9">
          <a:extLst>
            <a:ext uri="{FF2B5EF4-FFF2-40B4-BE49-F238E27FC236}">
              <a16:creationId xmlns:a16="http://schemas.microsoft.com/office/drawing/2014/main" id="{E07B975C-8A4C-4D44-B6E3-AA0EEB558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122736</xdr:colOff>
      <xdr:row>34</xdr:row>
      <xdr:rowOff>24176</xdr:rowOff>
    </xdr:from>
    <xdr:to>
      <xdr:col>5</xdr:col>
      <xdr:colOff>412750</xdr:colOff>
      <xdr:row>41</xdr:row>
      <xdr:rowOff>69850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7" name="Диаграмма 12">
              <a:extLst>
                <a:ext uri="{FF2B5EF4-FFF2-40B4-BE49-F238E27FC236}">
                  <a16:creationId xmlns:a16="http://schemas.microsoft.com/office/drawing/2014/main" id="{716DE3AA-D4A8-4725-AB51-570B746E61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Эта диаграмма недоступна в вашей версии Excel.
Изменение фигуры или сохранение книги в другом формате приведет к необратимому повреждению диаграммы.</a:t>
              </a:r>
            </a:p>
          </xdr:txBody>
        </xdr:sp>
      </mc:Fallback>
    </mc:AlternateContent>
    <xdr:clientData/>
  </xdr:twoCellAnchor>
  <xdr:twoCellAnchor>
    <xdr:from>
      <xdr:col>6</xdr:col>
      <xdr:colOff>84666</xdr:colOff>
      <xdr:row>34</xdr:row>
      <xdr:rowOff>39414</xdr:rowOff>
    </xdr:from>
    <xdr:to>
      <xdr:col>9</xdr:col>
      <xdr:colOff>952500</xdr:colOff>
      <xdr:row>41</xdr:row>
      <xdr:rowOff>15240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8" name="Диаграмма 1">
              <a:extLst>
                <a:ext uri="{FF2B5EF4-FFF2-40B4-BE49-F238E27FC236}">
                  <a16:creationId xmlns:a16="http://schemas.microsoft.com/office/drawing/2014/main" id="{559981F2-CD54-47EF-8CA4-E19FBEF33C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Эта диаграмма недоступна в вашей версии Excel.
Изменение фигуры или сохранение книги в другом формате приведет к необратимому повреждению диаграммы.</a:t>
              </a:r>
            </a:p>
          </xdr:txBody>
        </xdr:sp>
      </mc:Fallback>
    </mc:AlternateContent>
    <xdr:clientData/>
  </xdr:twoCellAnchor>
  <xdr:twoCellAnchor>
    <xdr:from>
      <xdr:col>8</xdr:col>
      <xdr:colOff>98426</xdr:colOff>
      <xdr:row>40</xdr:row>
      <xdr:rowOff>95250</xdr:rowOff>
    </xdr:from>
    <xdr:to>
      <xdr:col>9</xdr:col>
      <xdr:colOff>1095375</xdr:colOff>
      <xdr:row>46</xdr:row>
      <xdr:rowOff>0</xdr:rowOff>
    </xdr:to>
    <xdr:graphicFrame macro="">
      <xdr:nvGraphicFramePr>
        <xdr:cNvPr id="9" name="Диаграмма 3">
          <a:extLst>
            <a:ext uri="{FF2B5EF4-FFF2-40B4-BE49-F238E27FC236}">
              <a16:creationId xmlns:a16="http://schemas.microsoft.com/office/drawing/2014/main" id="{DBEACB1C-3328-4EC0-8537-59047D657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65677</xdr:colOff>
      <xdr:row>1</xdr:row>
      <xdr:rowOff>29391</xdr:rowOff>
    </xdr:from>
    <xdr:to>
      <xdr:col>3</xdr:col>
      <xdr:colOff>969384</xdr:colOff>
      <xdr:row>5</xdr:row>
      <xdr:rowOff>93424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386C71F-9C3D-8042-B0FF-9705616EC9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677" y="191951"/>
          <a:ext cx="5018507" cy="7142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1B239D-D8A0-1946-B708-FD56F46BA028}" name="Таблица1" displayName="Таблица1" ref="A3:W46" totalsRowShown="0" headerRowDxfId="27" dataDxfId="26" headerRowBorderDxfId="24" tableBorderDxfId="25" totalsRowBorderDxfId="23">
  <autoFilter ref="A3:W46" xr:uid="{ED1B239D-D8A0-1946-B708-FD56F46BA028}"/>
  <sortState xmlns:xlrd2="http://schemas.microsoft.com/office/spreadsheetml/2017/richdata2" ref="A4:W43">
    <sortCondition ref="A3:A43"/>
  </sortState>
  <tableColumns count="23">
    <tableColumn id="1" xr3:uid="{15BFC853-2DA1-E549-A6B7-583FDBEC2FD1}" name="№" dataDxfId="22"/>
    <tableColumn id="2" xr3:uid="{D35BB2AE-81A6-334A-8227-2E4197752B33}" name="Назва будівлі" dataDxfId="21"/>
    <tableColumn id="3" xr3:uid="{50AB3926-CEC1-F647-BFB5-6FE57DBBD165}" name="Категорія будівлі" dataDxfId="20"/>
    <tableColumn id="4" xr3:uid="{88BB52BE-919F-C043-B12F-108A6939E56B}" name="Опалювальна площа" dataDxfId="19"/>
    <tableColumn id="5" xr3:uid="{44658E57-93DD-D948-848E-9CFBAB172D78}" name="Джерело теплозабезпечення" dataDxfId="18"/>
    <tableColumn id="6" xr3:uid="{0A80EE78-E810-0849-B193-3E574331A86B}" name="Споживання теплової енергії" dataDxfId="17"/>
    <tableColumn id="12" xr3:uid="{27C6F726-3706-7C42-8864-655B80F5ED02}" name="Одиниці виміру" dataDxfId="16">
      <calculatedColumnFormula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calculatedColumnFormula>
    </tableColumn>
    <tableColumn id="14" xr3:uid="{4E802401-4950-EB4C-802C-CBF5AEC7B23D}" name="Споживання теплової енергії, кВт∙год" dataDxfId="15">
      <calculatedColumnFormula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calculatedColumnFormula>
    </tableColumn>
    <tableColumn id="15" xr3:uid="{23A42562-F3C7-1648-A74A-F6E8C6D5ACD4}" name="Питоме споживання теплової енергії, кВт∙год/м2" dataDxfId="14">
      <calculatedColumnFormula>IFERROR(Таблица1[[#This Row],[Споживання теплової енергії, кВт∙год]]/Таблица1[[#This Row],[Опалювальна площа]],)</calculatedColumnFormula>
    </tableColumn>
    <tableColumn id="16" xr3:uid="{37895D2D-C3DB-154D-82C0-DA393057EDE1}" name="Середнє питоме споживання тепла 25% будівель кращих в категорії, кВт∙год/м2" dataDxfId="13">
      <calculatedColumnFormula>IFERROR(ROUND(INDEX('еталонні значення'!$B$9:$D$23,MATCH(C4,'еталонні значення'!$B$9:$B$23,0),2),0),)</calculatedColumnFormula>
    </tableColumn>
    <tableColumn id="17" xr3:uid="{E1941B57-26F2-BD46-A523-FB4E8427D0BE}" name="Розрахункова економія енергії на 1 м2, кВт∙год/м2 " dataDxfId="12">
      <calculatedColumnFormula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calculatedColumnFormula>
    </tableColumn>
    <tableColumn id="18" xr3:uid="{2917AC8C-12E4-8A44-B6B4-D06CD5C02316}" name="Розрахункова економія енергії на рівні споживання 25 % кращих, кВт∙год" dataDxfId="11">
      <calculatedColumnFormula>Таблица1[[#This Row],[Розрахункова економія енергії на 1 м2, кВт∙год/м2 ]]*Таблица1[[#This Row],[Опалювальна площа]]</calculatedColumnFormula>
    </tableColumn>
    <tableColumn id="19" xr3:uid="{0878CA13-3F5D-3A49-B604-2B53F0554F96}" name="Розрахункова економія грошей на рівні споживання 25 % кращих, грн" dataDxfId="10">
      <calculatedColumnFormula>IFERROR(Таблица1[[#This Row],[Розрахункова економія енергії на рівні споживання 25 % кращих, кВт∙год]]*Таблица1[[#This Row],[Тариф на теплову енергію, грн/кВт∙год]],)</calculatedColumnFormula>
    </tableColumn>
    <tableColumn id="20" xr3:uid="{D7EF74BE-7EC0-EB40-A21B-8DC7183CA50E}" name="Витрата коштів на теплову енергію за рік (тис. грн) _x000a_(згідно бухгалтерських платіжок)" dataDxfId="9"/>
    <tableColumn id="21" xr3:uid="{5AD49607-7552-AF40-852C-333AE25768DF}" name="Тариф на теплову енергію, грн/кВт∙год" dataDxfId="8">
      <calculatedColumnFormula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calculatedColumnFormula>
    </tableColumn>
    <tableColumn id="7" xr3:uid="{B352516E-F331-AB47-B3D0-E3D2676D222B}" name="Споживання електричної енергії, кВт∙год" dataDxfId="7"/>
    <tableColumn id="23" xr3:uid="{17AC029D-F36D-E84D-ADF5-7CFE6A70B021}" name="Питоме споживання електричної енергії, кВт∙год/м2" dataDxfId="6">
      <calculatedColumnFormula>IFERROR(Таблица1[[#This Row],[Споживання електричної енергії, кВт∙год]]/Таблица1[[#This Row],[Опалювальна площа]],)</calculatedColumnFormula>
    </tableColumn>
    <tableColumn id="24" xr3:uid="{A2493BF5-D97D-5C47-B271-DEAE0455423B}" name="Питоме споживання електричної енергії 25% кращих в категорії, кВт∙год/м2" dataDxfId="5">
      <calculatedColumnFormula>IFERROR(ROUND(INDEX('еталонні значення'!$B$9:$D$23,MATCH(C4,'еталонні значення'!$B$9:$B$23,0),3),0),)</calculatedColumnFormula>
    </tableColumn>
    <tableColumn id="25" xr3:uid="{5C82DC55-4DBE-BA42-A160-F5A6A66A3E86}" name="Розрахункова економія енергії на 1 м2, кВт∙год/м2" dataDxfId="4">
      <calculatedColumnFormula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calculatedColumnFormula>
    </tableColumn>
    <tableColumn id="26" xr3:uid="{ABD40C37-2790-FF40-A720-44A7DFCAFD68}" name="Розрахункова економія енергії на рівні споживання 25 % кращих, кВт∙год " dataDxfId="3">
      <calculatedColumnFormula>Таблица1[[#This Row],[Розрахункова економія енергії на 1 м2, кВт∙год/м2]]*Таблица1[[#This Row],[Опалювальна площа]]</calculatedColumnFormula>
    </tableColumn>
    <tableColumn id="27" xr3:uid="{510084A6-7B3B-CF43-A5EC-8F88E98CAE4D}" name="Розрахункова економія грошей на рівні споживання 25 % кращих, грн " dataDxfId="2">
      <calculatedColumnFormula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calculatedColumnFormula>
    </tableColumn>
    <tableColumn id="9" xr3:uid="{BBA73D81-7A16-6140-97EF-4079D43CA04E}" name="Витрата коштів на електричну енергію за рік (тис. грн) _x000a_(згідно бухгалтерських платіжок)" dataDxfId="1"/>
    <tableColumn id="11" xr3:uid="{DAAE00A5-F11D-DE4D-82BF-B9DA459420E7}" name="Тариф на електричну енергію, грн/кВт∙год" dataDxfId="0">
      <calculatedColumnFormula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85E4E-8EE0-A84F-84F1-14AA82FD9F43}">
  <dimension ref="A1:AW46"/>
  <sheetViews>
    <sheetView zoomScale="85" zoomScaleNormal="85" workbookViewId="0">
      <pane xSplit="1" topLeftCell="B1" activePane="topRight" state="frozen"/>
      <selection pane="topRight" activeCell="A5" sqref="A5"/>
      <selection activeCell="E33" sqref="E33"/>
    </sheetView>
  </sheetViews>
  <sheetFormatPr defaultColWidth="11.5546875" defaultRowHeight="15.95" outlineLevelCol="1"/>
  <cols>
    <col min="1" max="1" width="5.33203125" customWidth="1"/>
    <col min="2" max="2" width="18.5546875" customWidth="1"/>
    <col min="3" max="3" width="16" customWidth="1"/>
    <col min="4" max="4" width="12.5546875" customWidth="1"/>
    <col min="5" max="5" width="27.109375" customWidth="1"/>
    <col min="6" max="6" width="10.33203125" style="14" customWidth="1"/>
    <col min="7" max="7" width="7.6640625" customWidth="1"/>
    <col min="8" max="12" width="12.44140625" customWidth="1"/>
    <col min="13" max="13" width="14" customWidth="1"/>
    <col min="14" max="14" width="15.33203125" customWidth="1"/>
    <col min="15" max="15" width="12.44140625" customWidth="1"/>
    <col min="16" max="17" width="14.6640625" customWidth="1"/>
    <col min="18" max="18" width="16.5546875" customWidth="1"/>
    <col min="19" max="21" width="14.6640625" customWidth="1"/>
    <col min="22" max="22" width="15.109375" customWidth="1"/>
    <col min="25" max="43" width="11.5546875" customWidth="1" outlineLevel="1"/>
    <col min="45" max="45" width="24.5546875" customWidth="1"/>
    <col min="46" max="46" width="36.6640625" customWidth="1"/>
    <col min="48" max="48" width="11.88671875" customWidth="1"/>
  </cols>
  <sheetData>
    <row r="1" spans="1:49">
      <c r="A1" s="73"/>
      <c r="B1" s="72" t="s">
        <v>0</v>
      </c>
    </row>
    <row r="2" spans="1:49" ht="17.100000000000001" thickBot="1">
      <c r="B2" s="74">
        <v>2024</v>
      </c>
      <c r="AV2" s="13"/>
      <c r="AW2" s="13" t="s">
        <v>1</v>
      </c>
    </row>
    <row r="3" spans="1:49" ht="117.75" customHeight="1">
      <c r="A3" s="42" t="s">
        <v>2</v>
      </c>
      <c r="B3" s="43" t="s">
        <v>3</v>
      </c>
      <c r="C3" s="43" t="s">
        <v>4</v>
      </c>
      <c r="D3" s="43" t="s">
        <v>5</v>
      </c>
      <c r="E3" s="43" t="s">
        <v>6</v>
      </c>
      <c r="F3" s="51" t="s">
        <v>7</v>
      </c>
      <c r="G3" s="52" t="s">
        <v>8</v>
      </c>
      <c r="H3" s="52" t="s">
        <v>9</v>
      </c>
      <c r="I3" s="52" t="s">
        <v>10</v>
      </c>
      <c r="J3" s="52" t="s">
        <v>11</v>
      </c>
      <c r="K3" s="52" t="s">
        <v>12</v>
      </c>
      <c r="L3" s="52" t="s">
        <v>13</v>
      </c>
      <c r="M3" s="52" t="s">
        <v>14</v>
      </c>
      <c r="N3" s="52" t="s">
        <v>15</v>
      </c>
      <c r="O3" s="52" t="s">
        <v>16</v>
      </c>
      <c r="P3" s="54" t="s">
        <v>17</v>
      </c>
      <c r="Q3" s="54" t="s">
        <v>18</v>
      </c>
      <c r="R3" s="54" t="s">
        <v>19</v>
      </c>
      <c r="S3" s="54" t="s">
        <v>20</v>
      </c>
      <c r="T3" s="54" t="s">
        <v>21</v>
      </c>
      <c r="U3" s="54" t="s">
        <v>22</v>
      </c>
      <c r="V3" s="54" t="s">
        <v>23</v>
      </c>
      <c r="W3" s="54" t="s">
        <v>24</v>
      </c>
      <c r="AS3" s="101" t="s">
        <v>4</v>
      </c>
      <c r="AT3" s="102" t="s">
        <v>6</v>
      </c>
      <c r="AU3" s="102"/>
      <c r="AV3" s="103" t="s">
        <v>1</v>
      </c>
      <c r="AW3" s="103">
        <v>1</v>
      </c>
    </row>
    <row r="4" spans="1:49">
      <c r="A4" s="44">
        <v>1</v>
      </c>
      <c r="B4" s="45" t="s">
        <v>25</v>
      </c>
      <c r="C4" s="45" t="s">
        <v>26</v>
      </c>
      <c r="D4" s="46">
        <v>1200</v>
      </c>
      <c r="E4" s="47" t="s">
        <v>27</v>
      </c>
      <c r="F4" s="48">
        <v>175</v>
      </c>
      <c r="G4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Гкал</v>
      </c>
      <c r="H4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203525</v>
      </c>
      <c r="I4" s="55">
        <f>IFERROR(Таблица1[[#This Row],[Споживання теплової енергії, кВт∙год]]/Таблица1[[#This Row],[Опалювальна площа]],)</f>
        <v>169.60416666666666</v>
      </c>
      <c r="J4" s="50">
        <f>IFERROR(ROUND(INDEX('еталонні значення'!$B$9:$D$23,MATCH(C4,'еталонні значення'!$B$9:$B$23,0),2),0),)</f>
        <v>78</v>
      </c>
      <c r="K4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91.604166666666657</v>
      </c>
      <c r="L4" s="57">
        <f>Таблица1[[#This Row],[Розрахункова економія енергії на 1 м2, кВт∙год/м2 ]]*Таблица1[[#This Row],[Опалювальна площа]]</f>
        <v>109924.99999999999</v>
      </c>
      <c r="M4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567110.92003439378</v>
      </c>
      <c r="N4" s="60">
        <v>1050</v>
      </c>
      <c r="O4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5.1590713671539126</v>
      </c>
      <c r="P4" s="64">
        <v>19000</v>
      </c>
      <c r="Q4" s="61">
        <f>IFERROR(Таблица1[[#This Row],[Споживання електричної енергії, кВт∙год]]/Таблица1[[#This Row],[Опалювальна площа]],)</f>
        <v>15.833333333333334</v>
      </c>
      <c r="R4" s="61">
        <f>IFERROR(ROUND(INDEX('еталонні значення'!$B$9:$D$23,MATCH(C4,'еталонні значення'!$B$9:$B$23,0),3),0),)</f>
        <v>5</v>
      </c>
      <c r="S4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10.833333333333334</v>
      </c>
      <c r="T4" s="62">
        <f>Таблица1[[#This Row],[Розрахункова економія енергії на 1 м2, кВт∙год/м2]]*Таблица1[[#This Row],[Опалювальна площа]]</f>
        <v>13000</v>
      </c>
      <c r="U4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95789.473684210519</v>
      </c>
      <c r="V4" s="66">
        <v>140</v>
      </c>
      <c r="W4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7.3684210526315788</v>
      </c>
      <c r="AS4" s="104" t="s">
        <v>28</v>
      </c>
      <c r="AT4" s="102" t="s">
        <v>27</v>
      </c>
      <c r="AU4" s="103" t="s">
        <v>29</v>
      </c>
      <c r="AV4" s="103" t="s">
        <v>29</v>
      </c>
      <c r="AW4" s="103">
        <v>1163</v>
      </c>
    </row>
    <row r="5" spans="1:49">
      <c r="A5" s="44">
        <v>2</v>
      </c>
      <c r="B5" s="45" t="s">
        <v>30</v>
      </c>
      <c r="C5" s="45" t="s">
        <v>26</v>
      </c>
      <c r="D5" s="46">
        <v>2500</v>
      </c>
      <c r="E5" s="47" t="s">
        <v>31</v>
      </c>
      <c r="F5" s="48">
        <v>75000</v>
      </c>
      <c r="G5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5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277500</v>
      </c>
      <c r="I5" s="55">
        <f>IFERROR(Таблица1[[#This Row],[Споживання теплової енергії, кВт∙год]]/Таблица1[[#This Row],[Опалювальна площа]],)</f>
        <v>111</v>
      </c>
      <c r="J5" s="50">
        <f>IFERROR(ROUND(INDEX('еталонні значення'!$B$9:$D$23,MATCH(C5,'еталонні значення'!$B$9:$B$23,0),2),0),)</f>
        <v>78</v>
      </c>
      <c r="K5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33</v>
      </c>
      <c r="L5" s="58">
        <f>Таблица1[[#This Row],[Розрахункова економія енергії на 1 м2, кВт∙год/м2 ]]*Таблица1[[#This Row],[Опалювальна площа]]</f>
        <v>82500</v>
      </c>
      <c r="M5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222972.97297297296</v>
      </c>
      <c r="N5" s="60">
        <v>750</v>
      </c>
      <c r="O5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2.7027027027027026</v>
      </c>
      <c r="P5" s="65">
        <v>33600</v>
      </c>
      <c r="Q5" s="61">
        <f>IFERROR(Таблица1[[#This Row],[Споживання електричної енергії, кВт∙год]]/Таблица1[[#This Row],[Опалювальна площа]],)</f>
        <v>13.44</v>
      </c>
      <c r="R5" s="61">
        <f>IFERROR(ROUND(INDEX('еталонні значення'!$B$9:$D$23,MATCH(C5,'еталонні значення'!$B$9:$B$23,0),3),0),)</f>
        <v>5</v>
      </c>
      <c r="S5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8.44</v>
      </c>
      <c r="T5" s="62">
        <f>Таблица1[[#This Row],[Розрахункова економія енергії на 1 м2, кВт∙год/м2]]*Таблица1[[#This Row],[Опалювальна площа]]</f>
        <v>21100</v>
      </c>
      <c r="U5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160761.90476190476</v>
      </c>
      <c r="V5" s="67">
        <v>256</v>
      </c>
      <c r="W5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7.6190476190476186</v>
      </c>
      <c r="AS5" s="105" t="s">
        <v>32</v>
      </c>
      <c r="AT5" s="102" t="s">
        <v>33</v>
      </c>
      <c r="AU5" s="102" t="s">
        <v>34</v>
      </c>
      <c r="AV5" s="103" t="s">
        <v>35</v>
      </c>
      <c r="AW5" s="103">
        <v>9.3000000000000007</v>
      </c>
    </row>
    <row r="6" spans="1:49" ht="29.1">
      <c r="A6" s="44">
        <v>3</v>
      </c>
      <c r="B6" s="45" t="s">
        <v>36</v>
      </c>
      <c r="C6" s="45" t="s">
        <v>37</v>
      </c>
      <c r="D6" s="46">
        <v>320</v>
      </c>
      <c r="E6" s="47" t="s">
        <v>33</v>
      </c>
      <c r="F6" s="48">
        <v>10000</v>
      </c>
      <c r="G6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м3</v>
      </c>
      <c r="H6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93000</v>
      </c>
      <c r="I6" s="55">
        <f>IFERROR(Таблица1[[#This Row],[Споживання теплової енергії, кВт∙год]]/Таблица1[[#This Row],[Опалювальна площа]],)</f>
        <v>290.625</v>
      </c>
      <c r="J6" s="50">
        <f>IFERROR(ROUND(INDEX('еталонні значення'!$B$9:$D$23,MATCH(C6,'еталонні значення'!$B$9:$B$23,0),2),0),)</f>
        <v>107</v>
      </c>
      <c r="K6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183.625</v>
      </c>
      <c r="L6" s="58">
        <f>Таблица1[[#This Row],[Розрахункова економія енергії на 1 м2, кВт∙год/м2 ]]*Таблица1[[#This Row],[Опалювальна площа]]</f>
        <v>58760</v>
      </c>
      <c r="M6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410688.17204301077</v>
      </c>
      <c r="N6" s="60">
        <v>650</v>
      </c>
      <c r="O6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6.989247311827957</v>
      </c>
      <c r="P6" s="65">
        <v>8150</v>
      </c>
      <c r="Q6" s="61">
        <f>IFERROR(Таблица1[[#This Row],[Споживання електричної енергії, кВт∙год]]/Таблица1[[#This Row],[Опалювальна площа]],)</f>
        <v>25.46875</v>
      </c>
      <c r="R6" s="61">
        <f>IFERROR(ROUND(INDEX('еталонні значення'!$B$9:$D$23,MATCH(C6,'еталонні значення'!$B$9:$B$23,0),3),0),)</f>
        <v>16</v>
      </c>
      <c r="S6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9.46875</v>
      </c>
      <c r="T6" s="62">
        <f>Таблица1[[#This Row],[Розрахункова економія енергії на 1 м2, кВт∙год/м2]]*Таблица1[[#This Row],[Опалювальна площа]]</f>
        <v>3030</v>
      </c>
      <c r="U6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25280.981595092024</v>
      </c>
      <c r="V6" s="67">
        <v>68</v>
      </c>
      <c r="W6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8.3435582822085887</v>
      </c>
      <c r="AS6" s="105" t="s">
        <v>37</v>
      </c>
      <c r="AT6" s="102" t="s">
        <v>38</v>
      </c>
      <c r="AU6" s="102" t="s">
        <v>39</v>
      </c>
      <c r="AV6" s="103" t="s">
        <v>40</v>
      </c>
      <c r="AW6" s="103">
        <v>6.2</v>
      </c>
    </row>
    <row r="7" spans="1:49">
      <c r="A7" s="44">
        <v>4</v>
      </c>
      <c r="B7" s="45" t="s">
        <v>41</v>
      </c>
      <c r="C7" s="45" t="s">
        <v>42</v>
      </c>
      <c r="D7" s="46">
        <v>7500</v>
      </c>
      <c r="E7" s="47" t="s">
        <v>27</v>
      </c>
      <c r="F7" s="48">
        <v>1006</v>
      </c>
      <c r="G7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Гкал</v>
      </c>
      <c r="H7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1169978</v>
      </c>
      <c r="I7" s="55">
        <f>IFERROR(Таблица1[[#This Row],[Споживання теплової енергії, кВт∙год]]/Таблица1[[#This Row],[Опалювальна площа]],)</f>
        <v>155.99706666666665</v>
      </c>
      <c r="J7" s="50">
        <f>IFERROR(ROUND(INDEX('еталонні значення'!$B$9:$D$23,MATCH(C7,'еталонні значення'!$B$9:$B$23,0),2),0),)</f>
        <v>95</v>
      </c>
      <c r="K7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60.997066666666655</v>
      </c>
      <c r="L7" s="58">
        <f>Таблица1[[#This Row],[Розрахункова економія енергії на 1 м2, кВт∙год/м2 ]]*Таблица1[[#This Row],[Опалювальна площа]]</f>
        <v>457477.99999999988</v>
      </c>
      <c r="M7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2940426.7088782857</v>
      </c>
      <c r="N7" s="60">
        <v>7520</v>
      </c>
      <c r="O7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6.4274712857848604</v>
      </c>
      <c r="P7" s="65">
        <v>125068</v>
      </c>
      <c r="Q7" s="61">
        <f>IFERROR(Таблица1[[#This Row],[Споживання електричної енергії, кВт∙год]]/Таблица1[[#This Row],[Опалювальна площа]],)</f>
        <v>16.675733333333334</v>
      </c>
      <c r="R7" s="61">
        <f>IFERROR(ROUND(INDEX('еталонні значення'!$B$9:$D$23,MATCH(C7,'еталонні значення'!$B$9:$B$23,0),3),0),)</f>
        <v>5</v>
      </c>
      <c r="S7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11.675733333333334</v>
      </c>
      <c r="T7" s="62">
        <f>Таблица1[[#This Row],[Розрахункова економія енергії на 1 м2, кВт∙год/м2]]*Таблица1[[#This Row],[Опалювальна площа]]</f>
        <v>87568</v>
      </c>
      <c r="U7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766678.60683788022</v>
      </c>
      <c r="V7" s="67">
        <v>1095</v>
      </c>
      <c r="W7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8.7552371509898617</v>
      </c>
      <c r="AS7" s="105" t="s">
        <v>43</v>
      </c>
      <c r="AT7" s="102" t="s">
        <v>31</v>
      </c>
      <c r="AU7" s="102" t="s">
        <v>39</v>
      </c>
      <c r="AV7" s="103" t="s">
        <v>44</v>
      </c>
      <c r="AW7" s="103">
        <v>3.7</v>
      </c>
    </row>
    <row r="8" spans="1:49" ht="29.1">
      <c r="A8" s="44">
        <v>5</v>
      </c>
      <c r="B8" s="45" t="s">
        <v>45</v>
      </c>
      <c r="C8" s="45" t="s">
        <v>28</v>
      </c>
      <c r="D8" s="46">
        <v>675</v>
      </c>
      <c r="E8" s="47" t="s">
        <v>27</v>
      </c>
      <c r="F8" s="48">
        <v>64</v>
      </c>
      <c r="G8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Гкал</v>
      </c>
      <c r="H8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74432</v>
      </c>
      <c r="I8" s="55">
        <f>IFERROR(Таблица1[[#This Row],[Споживання теплової енергії, кВт∙год]]/Таблица1[[#This Row],[Опалювальна площа]],)</f>
        <v>110.26962962962963</v>
      </c>
      <c r="J8" s="50">
        <f>IFERROR(ROUND(INDEX('еталонні значення'!$B$9:$D$23,MATCH(C8,'еталонні значення'!$B$9:$B$23,0),2),0),)</f>
        <v>74</v>
      </c>
      <c r="K8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36.269629629629634</v>
      </c>
      <c r="L8" s="58">
        <f>Таблица1[[#This Row],[Розрахункова економія енергії на 1 м2, кВт∙год/м2 ]]*Таблица1[[#This Row],[Опалювальна площа]]</f>
        <v>24482.000000000004</v>
      </c>
      <c r="M8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124988.71453138436</v>
      </c>
      <c r="N8" s="60">
        <v>380</v>
      </c>
      <c r="O8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5.1053310404127252</v>
      </c>
      <c r="P8" s="65">
        <v>14524</v>
      </c>
      <c r="Q8" s="61">
        <f>IFERROR(Таблица1[[#This Row],[Споживання електричної енергії, кВт∙год]]/Таблица1[[#This Row],[Опалювальна площа]],)</f>
        <v>21.517037037037039</v>
      </c>
      <c r="R8" s="61">
        <f>IFERROR(ROUND(INDEX('еталонні значення'!$B$9:$D$23,MATCH(C8,'еталонні значення'!$B$9:$B$23,0),3),0),)</f>
        <v>9</v>
      </c>
      <c r="S8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12.517037037037039</v>
      </c>
      <c r="T8" s="62">
        <f>Таблица1[[#This Row],[Розрахункова економія енергії на 1 м2, кВт∙год/м2]]*Таблица1[[#This Row],[Опалювальна площа]]</f>
        <v>8449.0000000000018</v>
      </c>
      <c r="U8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58696.233819884343</v>
      </c>
      <c r="V8" s="67">
        <v>100.9</v>
      </c>
      <c r="W8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6.9471220049573121</v>
      </c>
      <c r="AS8" s="106" t="s">
        <v>46</v>
      </c>
      <c r="AT8" s="102" t="s">
        <v>47</v>
      </c>
      <c r="AU8" s="102" t="s">
        <v>39</v>
      </c>
      <c r="AV8" s="103" t="s">
        <v>48</v>
      </c>
      <c r="AW8" s="103">
        <v>4.7</v>
      </c>
    </row>
    <row r="9" spans="1:49">
      <c r="A9" s="44">
        <v>6</v>
      </c>
      <c r="B9" s="45"/>
      <c r="C9" s="45"/>
      <c r="D9" s="46"/>
      <c r="E9" s="47"/>
      <c r="F9" s="48"/>
      <c r="G9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9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9" s="55">
        <f>IFERROR(Таблица1[[#This Row],[Споживання теплової енергії, кВт∙год]]/Таблица1[[#This Row],[Опалювальна площа]],)</f>
        <v>0</v>
      </c>
      <c r="J9" s="50">
        <f>IFERROR(ROUND(INDEX('еталонні значення'!$B$9:$D$23,MATCH(C9,'еталонні значення'!$B$9:$B$23,0),2),0),)</f>
        <v>0</v>
      </c>
      <c r="K9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9" s="58">
        <f>Таблица1[[#This Row],[Розрахункова економія енергії на 1 м2, кВт∙год/м2 ]]*Таблица1[[#This Row],[Опалювальна площа]]</f>
        <v>0</v>
      </c>
      <c r="M9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9" s="60"/>
      <c r="O9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9" s="65"/>
      <c r="Q9" s="61">
        <f>IFERROR(Таблица1[[#This Row],[Споживання електричної енергії, кВт∙год]]/Таблица1[[#This Row],[Опалювальна площа]],)</f>
        <v>0</v>
      </c>
      <c r="R9" s="61">
        <f>IFERROR(ROUND(INDEX('еталонні значення'!$B$9:$D$23,MATCH(C9,'еталонні значення'!$B$9:$B$23,0),3),0),)</f>
        <v>0</v>
      </c>
      <c r="S9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9" s="62">
        <f>Таблица1[[#This Row],[Розрахункова економія енергії на 1 м2, кВт∙год/м2]]*Таблица1[[#This Row],[Опалювальна площа]]</f>
        <v>0</v>
      </c>
      <c r="U9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9" s="67"/>
      <c r="W9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  <c r="AS9" s="105" t="s">
        <v>49</v>
      </c>
      <c r="AT9" s="102" t="s">
        <v>50</v>
      </c>
      <c r="AU9" s="102" t="s">
        <v>39</v>
      </c>
      <c r="AV9" s="103" t="s">
        <v>51</v>
      </c>
      <c r="AW9" s="103">
        <v>4.2</v>
      </c>
    </row>
    <row r="10" spans="1:49">
      <c r="A10" s="44">
        <v>7</v>
      </c>
      <c r="B10" s="45"/>
      <c r="C10" s="45"/>
      <c r="D10" s="46"/>
      <c r="E10" s="47"/>
      <c r="F10" s="48"/>
      <c r="G10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10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10" s="55">
        <f>IFERROR(Таблица1[[#This Row],[Споживання теплової енергії, кВт∙год]]/Таблица1[[#This Row],[Опалювальна площа]],)</f>
        <v>0</v>
      </c>
      <c r="J10" s="50">
        <f>IFERROR(ROUND(INDEX('еталонні значення'!$B$9:$D$23,MATCH(C10,'еталонні значення'!$B$9:$B$23,0),2),0),)</f>
        <v>0</v>
      </c>
      <c r="K10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10" s="58">
        <f>Таблица1[[#This Row],[Розрахункова економія енергії на 1 м2, кВт∙год/м2 ]]*Таблица1[[#This Row],[Опалювальна площа]]</f>
        <v>0</v>
      </c>
      <c r="M10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10" s="60"/>
      <c r="O10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10" s="65"/>
      <c r="Q10" s="61">
        <f>IFERROR(Таблица1[[#This Row],[Споживання електричної енергії, кВт∙год]]/Таблица1[[#This Row],[Опалювальна площа]],)</f>
        <v>0</v>
      </c>
      <c r="R10" s="61">
        <f>IFERROR(ROUND(INDEX('еталонні значення'!$B$9:$D$23,MATCH(C10,'еталонні значення'!$B$9:$B$23,0),3),0),)</f>
        <v>0</v>
      </c>
      <c r="S10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10" s="62">
        <f>Таблица1[[#This Row],[Розрахункова економія енергії на 1 м2, кВт∙год/м2]]*Таблица1[[#This Row],[Опалювальна площа]]</f>
        <v>0</v>
      </c>
      <c r="U10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10" s="67"/>
      <c r="W10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  <c r="AS10" s="106" t="s">
        <v>42</v>
      </c>
      <c r="AT10" s="102" t="s">
        <v>52</v>
      </c>
      <c r="AU10" s="102" t="s">
        <v>39</v>
      </c>
      <c r="AV10" s="103" t="s">
        <v>53</v>
      </c>
      <c r="AW10" s="103">
        <v>3.1</v>
      </c>
    </row>
    <row r="11" spans="1:49">
      <c r="A11" s="44">
        <v>8</v>
      </c>
      <c r="B11" s="45"/>
      <c r="C11" s="45"/>
      <c r="D11" s="46"/>
      <c r="E11" s="47"/>
      <c r="F11" s="48"/>
      <c r="G11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11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11" s="55">
        <f>IFERROR(Таблица1[[#This Row],[Споживання теплової енергії, кВт∙год]]/Таблица1[[#This Row],[Опалювальна площа]],)</f>
        <v>0</v>
      </c>
      <c r="J11" s="50">
        <f>IFERROR(ROUND(INDEX('еталонні значення'!$B$9:$D$23,MATCH(C11,'еталонні значення'!$B$9:$B$23,0),2),0),)</f>
        <v>0</v>
      </c>
      <c r="K11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11" s="58">
        <f>Таблица1[[#This Row],[Розрахункова економія енергії на 1 м2, кВт∙год/м2 ]]*Таблица1[[#This Row],[Опалювальна площа]]</f>
        <v>0</v>
      </c>
      <c r="M11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11" s="60"/>
      <c r="O11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11" s="65"/>
      <c r="Q11" s="61">
        <f>IFERROR(Таблица1[[#This Row],[Споживання електричної енергії, кВт∙год]]/Таблица1[[#This Row],[Опалювальна площа]],)</f>
        <v>0</v>
      </c>
      <c r="R11" s="61">
        <f>IFERROR(ROUND(INDEX('еталонні значення'!$B$9:$D$23,MATCH(C11,'еталонні значення'!$B$9:$B$23,0),3),0),)</f>
        <v>0</v>
      </c>
      <c r="S11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11" s="62">
        <f>Таблица1[[#This Row],[Розрахункова економія енергії на 1 м2, кВт∙год/м2]]*Таблица1[[#This Row],[Опалювальна площа]]</f>
        <v>0</v>
      </c>
      <c r="U11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11" s="67"/>
      <c r="W11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  <c r="AS11" s="105" t="s">
        <v>54</v>
      </c>
      <c r="AT11" s="107" t="s">
        <v>55</v>
      </c>
      <c r="AU11" s="108" t="s">
        <v>56</v>
      </c>
      <c r="AV11" s="108" t="s">
        <v>56</v>
      </c>
      <c r="AW11" s="108">
        <v>0.27800000000000002</v>
      </c>
    </row>
    <row r="12" spans="1:49">
      <c r="A12" s="44">
        <v>9</v>
      </c>
      <c r="B12" s="45"/>
      <c r="C12" s="45"/>
      <c r="D12" s="46"/>
      <c r="E12" s="47"/>
      <c r="F12" s="48"/>
      <c r="G12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12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12" s="55">
        <f>IFERROR(Таблица1[[#This Row],[Споживання теплової енергії, кВт∙год]]/Таблица1[[#This Row],[Опалювальна площа]],)</f>
        <v>0</v>
      </c>
      <c r="J12" s="50">
        <f>IFERROR(ROUND(INDEX('еталонні значення'!$B$9:$D$23,MATCH(C12,'еталонні значення'!$B$9:$B$23,0),2),0),)</f>
        <v>0</v>
      </c>
      <c r="K12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12" s="58">
        <f>Таблица1[[#This Row],[Розрахункова економія енергії на 1 м2, кВт∙год/м2 ]]*Таблица1[[#This Row],[Опалювальна площа]]</f>
        <v>0</v>
      </c>
      <c r="M12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12" s="60"/>
      <c r="O12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12" s="65"/>
      <c r="Q12" s="61">
        <f>IFERROR(Таблица1[[#This Row],[Споживання електричної енергії, кВт∙год]]/Таблица1[[#This Row],[Опалювальна площа]],)</f>
        <v>0</v>
      </c>
      <c r="R12" s="61">
        <f>IFERROR(ROUND(INDEX('еталонні значення'!$B$9:$D$23,MATCH(C12,'еталонні значення'!$B$9:$B$23,0),3),0),)</f>
        <v>0</v>
      </c>
      <c r="S12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12" s="62">
        <f>Таблица1[[#This Row],[Розрахункова економія енергії на 1 м2, кВт∙год/м2]]*Таблица1[[#This Row],[Опалювальна площа]]</f>
        <v>0</v>
      </c>
      <c r="U12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12" s="67"/>
      <c r="W12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  <c r="AS12" s="105" t="s">
        <v>57</v>
      </c>
      <c r="AT12" s="107" t="s">
        <v>58</v>
      </c>
      <c r="AU12" s="107" t="s">
        <v>34</v>
      </c>
      <c r="AV12" s="108" t="s">
        <v>59</v>
      </c>
      <c r="AW12" s="107">
        <f>600*3.7</f>
        <v>2220</v>
      </c>
    </row>
    <row r="13" spans="1:49">
      <c r="A13" s="44">
        <v>10</v>
      </c>
      <c r="B13" s="45"/>
      <c r="C13" s="45"/>
      <c r="D13" s="46"/>
      <c r="E13" s="47"/>
      <c r="F13" s="48"/>
      <c r="G13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13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13" s="55">
        <f>IFERROR(Таблица1[[#This Row],[Споживання теплової енергії, кВт∙год]]/Таблица1[[#This Row],[Опалювальна площа]],)</f>
        <v>0</v>
      </c>
      <c r="J13" s="50">
        <f>IFERROR(ROUND(INDEX('еталонні значення'!$B$9:$D$23,MATCH(C13,'еталонні значення'!$B$9:$B$23,0),2),0),)</f>
        <v>0</v>
      </c>
      <c r="K13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13" s="58">
        <f>Таблица1[[#This Row],[Розрахункова економія енергії на 1 м2, кВт∙год/м2 ]]*Таблица1[[#This Row],[Опалювальна площа]]</f>
        <v>0</v>
      </c>
      <c r="M13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13" s="60"/>
      <c r="O13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13" s="65"/>
      <c r="Q13" s="61">
        <f>IFERROR(Таблица1[[#This Row],[Споживання електричної енергії, кВт∙год]]/Таблица1[[#This Row],[Опалювальна площа]],)</f>
        <v>0</v>
      </c>
      <c r="R13" s="61">
        <f>IFERROR(ROUND(INDEX('еталонні значення'!$B$9:$D$23,MATCH(C13,'еталонні значення'!$B$9:$B$23,0),3),0),)</f>
        <v>0</v>
      </c>
      <c r="S13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13" s="62">
        <f>Таблица1[[#This Row],[Розрахункова економія енергії на 1 м2, кВт∙год/м2]]*Таблица1[[#This Row],[Опалювальна площа]]</f>
        <v>0</v>
      </c>
      <c r="U13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13" s="67"/>
      <c r="W13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  <c r="AS13" s="105" t="s">
        <v>60</v>
      </c>
      <c r="AT13" s="107" t="s">
        <v>61</v>
      </c>
      <c r="AU13" s="107" t="s">
        <v>62</v>
      </c>
      <c r="AV13" s="107" t="s">
        <v>62</v>
      </c>
      <c r="AW13" s="108">
        <v>1</v>
      </c>
    </row>
    <row r="14" spans="1:49">
      <c r="A14" s="44">
        <v>11</v>
      </c>
      <c r="B14" s="45"/>
      <c r="C14" s="45"/>
      <c r="D14" s="46"/>
      <c r="E14" s="47"/>
      <c r="F14" s="48"/>
      <c r="G14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14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14" s="55">
        <f>IFERROR(Таблица1[[#This Row],[Споживання теплової енергії, кВт∙год]]/Таблица1[[#This Row],[Опалювальна площа]],)</f>
        <v>0</v>
      </c>
      <c r="J14" s="50">
        <f>IFERROR(ROUND(INDEX('еталонні значення'!$B$9:$D$23,MATCH(C14,'еталонні значення'!$B$9:$B$23,0),2),0),)</f>
        <v>0</v>
      </c>
      <c r="K14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14" s="58">
        <f>Таблица1[[#This Row],[Розрахункова економія енергії на 1 м2, кВт∙год/м2 ]]*Таблица1[[#This Row],[Опалювальна площа]]</f>
        <v>0</v>
      </c>
      <c r="M14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14" s="60"/>
      <c r="O14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14" s="65"/>
      <c r="Q14" s="61">
        <f>IFERROR(Таблица1[[#This Row],[Споживання електричної енергії, кВт∙год]]/Таблица1[[#This Row],[Опалювальна площа]],)</f>
        <v>0</v>
      </c>
      <c r="R14" s="61">
        <f>IFERROR(ROUND(INDEX('еталонні значення'!$B$9:$D$23,MATCH(C14,'еталонні значення'!$B$9:$B$23,0),3),0),)</f>
        <v>0</v>
      </c>
      <c r="S14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14" s="62">
        <f>Таблица1[[#This Row],[Розрахункова економія енергії на 1 м2, кВт∙год/м2]]*Таблица1[[#This Row],[Опалювальна площа]]</f>
        <v>0</v>
      </c>
      <c r="U14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14" s="67"/>
      <c r="W14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  <c r="AS14" s="105" t="s">
        <v>26</v>
      </c>
      <c r="AT14" s="107"/>
      <c r="AU14" s="107"/>
      <c r="AV14" s="107"/>
      <c r="AW14" s="107"/>
    </row>
    <row r="15" spans="1:49">
      <c r="A15" s="44">
        <v>12</v>
      </c>
      <c r="B15" s="45"/>
      <c r="C15" s="45"/>
      <c r="D15" s="46"/>
      <c r="E15" s="47"/>
      <c r="F15" s="48"/>
      <c r="G15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15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15" s="55">
        <f>IFERROR(Таблица1[[#This Row],[Споживання теплової енергії, кВт∙год]]/Таблица1[[#This Row],[Опалювальна площа]],)</f>
        <v>0</v>
      </c>
      <c r="J15" s="50">
        <f>IFERROR(ROUND(INDEX('еталонні значення'!$B$9:$D$23,MATCH(C15,'еталонні значення'!$B$9:$B$23,0),2),0),)</f>
        <v>0</v>
      </c>
      <c r="K15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15" s="58">
        <f>Таблица1[[#This Row],[Розрахункова економія енергії на 1 м2, кВт∙год/м2 ]]*Таблица1[[#This Row],[Опалювальна площа]]</f>
        <v>0</v>
      </c>
      <c r="M15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15" s="60"/>
      <c r="O15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15" s="65"/>
      <c r="Q15" s="61">
        <f>IFERROR(Таблица1[[#This Row],[Споживання електричної енергії, кВт∙год]]/Таблица1[[#This Row],[Опалювальна площа]],)</f>
        <v>0</v>
      </c>
      <c r="R15" s="61">
        <f>IFERROR(ROUND(INDEX('еталонні значення'!$B$9:$D$23,MATCH(C15,'еталонні значення'!$B$9:$B$23,0),3),0),)</f>
        <v>0</v>
      </c>
      <c r="S15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15" s="62">
        <f>Таблица1[[#This Row],[Розрахункова економія енергії на 1 м2, кВт∙год/м2]]*Таблица1[[#This Row],[Опалювальна площа]]</f>
        <v>0</v>
      </c>
      <c r="U15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15" s="67"/>
      <c r="W15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  <c r="AS15" s="109" t="s">
        <v>63</v>
      </c>
      <c r="AT15" s="110"/>
      <c r="AU15" s="110"/>
      <c r="AV15" s="110"/>
      <c r="AW15" s="110"/>
    </row>
    <row r="16" spans="1:49">
      <c r="A16" s="44">
        <v>13</v>
      </c>
      <c r="B16" s="45"/>
      <c r="C16" s="45"/>
      <c r="D16" s="46"/>
      <c r="E16" s="47"/>
      <c r="F16" s="48"/>
      <c r="G16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16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16" s="55">
        <f>IFERROR(Таблица1[[#This Row],[Споживання теплової енергії, кВт∙год]]/Таблица1[[#This Row],[Опалювальна площа]],)</f>
        <v>0</v>
      </c>
      <c r="J16" s="50">
        <f>IFERROR(ROUND(INDEX('еталонні значення'!$B$9:$D$23,MATCH(C16,'еталонні значення'!$B$9:$B$23,0),2),0),)</f>
        <v>0</v>
      </c>
      <c r="K16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16" s="58">
        <f>Таблица1[[#This Row],[Розрахункова економія енергії на 1 м2, кВт∙год/м2 ]]*Таблица1[[#This Row],[Опалювальна площа]]</f>
        <v>0</v>
      </c>
      <c r="M16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16" s="60"/>
      <c r="O16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16" s="65"/>
      <c r="Q16" s="61">
        <f>IFERROR(Таблица1[[#This Row],[Споживання електричної енергії, кВт∙год]]/Таблица1[[#This Row],[Опалювальна площа]],)</f>
        <v>0</v>
      </c>
      <c r="R16" s="61">
        <f>IFERROR(ROUND(INDEX('еталонні значення'!$B$9:$D$23,MATCH(C16,'еталонні значення'!$B$9:$B$23,0),3),0),)</f>
        <v>0</v>
      </c>
      <c r="S16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16" s="62">
        <f>Таблица1[[#This Row],[Розрахункова економія енергії на 1 м2, кВт∙год/м2]]*Таблица1[[#This Row],[Опалювальна площа]]</f>
        <v>0</v>
      </c>
      <c r="U16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16" s="67"/>
      <c r="W16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  <c r="AS16" s="111" t="s">
        <v>64</v>
      </c>
      <c r="AT16" s="110"/>
      <c r="AU16" s="110"/>
      <c r="AV16" s="110"/>
      <c r="AW16" s="110"/>
    </row>
    <row r="17" spans="1:49">
      <c r="A17" s="44">
        <v>14</v>
      </c>
      <c r="B17" s="45"/>
      <c r="C17" s="45"/>
      <c r="D17" s="46"/>
      <c r="E17" s="47"/>
      <c r="F17" s="48"/>
      <c r="G17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17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17" s="55">
        <f>IFERROR(Таблица1[[#This Row],[Споживання теплової енергії, кВт∙год]]/Таблица1[[#This Row],[Опалювальна площа]],)</f>
        <v>0</v>
      </c>
      <c r="J17" s="50">
        <f>IFERROR(ROUND(INDEX('еталонні значення'!$B$9:$D$23,MATCH(C17,'еталонні значення'!$B$9:$B$23,0),2),0),)</f>
        <v>0</v>
      </c>
      <c r="K17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17" s="58">
        <f>Таблица1[[#This Row],[Розрахункова економія енергії на 1 м2, кВт∙год/м2 ]]*Таблица1[[#This Row],[Опалювальна площа]]</f>
        <v>0</v>
      </c>
      <c r="M17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17" s="60"/>
      <c r="O17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17" s="65"/>
      <c r="Q17" s="61">
        <f>IFERROR(Таблица1[[#This Row],[Споживання електричної енергії, кВт∙год]]/Таблица1[[#This Row],[Опалювальна площа]],)</f>
        <v>0</v>
      </c>
      <c r="R17" s="61">
        <f>IFERROR(ROUND(INDEX('еталонні значення'!$B$9:$D$23,MATCH(C17,'еталонні значення'!$B$9:$B$23,0),3),0),)</f>
        <v>0</v>
      </c>
      <c r="S17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17" s="62">
        <f>Таблица1[[#This Row],[Розрахункова економія енергії на 1 м2, кВт∙год/м2]]*Таблица1[[#This Row],[Опалювальна площа]]</f>
        <v>0</v>
      </c>
      <c r="U17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17" s="67"/>
      <c r="W17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  <c r="AS17" s="111" t="s">
        <v>65</v>
      </c>
      <c r="AT17" s="110"/>
      <c r="AU17" s="110"/>
      <c r="AV17" s="110"/>
      <c r="AW17" s="110"/>
    </row>
    <row r="18" spans="1:49">
      <c r="A18" s="44">
        <v>15</v>
      </c>
      <c r="B18" s="45"/>
      <c r="C18" s="45"/>
      <c r="D18" s="46"/>
      <c r="E18" s="47"/>
      <c r="F18" s="48"/>
      <c r="G18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18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18" s="55">
        <f>IFERROR(Таблица1[[#This Row],[Споживання теплової енергії, кВт∙год]]/Таблица1[[#This Row],[Опалювальна площа]],)</f>
        <v>0</v>
      </c>
      <c r="J18" s="50">
        <f>IFERROR(ROUND(INDEX('еталонні значення'!$B$9:$D$23,MATCH(C18,'еталонні значення'!$B$9:$B$23,0),2),0),)</f>
        <v>0</v>
      </c>
      <c r="K18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18" s="58">
        <f>Таблица1[[#This Row],[Розрахункова економія енергії на 1 м2, кВт∙год/м2 ]]*Таблица1[[#This Row],[Опалювальна площа]]</f>
        <v>0</v>
      </c>
      <c r="M18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18" s="60"/>
      <c r="O18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18" s="65"/>
      <c r="Q18" s="61">
        <f>IFERROR(Таблица1[[#This Row],[Споживання електричної енергії, кВт∙год]]/Таблица1[[#This Row],[Опалювальна площа]],)</f>
        <v>0</v>
      </c>
      <c r="R18" s="61">
        <f>IFERROR(ROUND(INDEX('еталонні значення'!$B$9:$D$23,MATCH(C18,'еталонні значення'!$B$9:$B$23,0),3),0),)</f>
        <v>0</v>
      </c>
      <c r="S18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18" s="62">
        <f>Таблица1[[#This Row],[Розрахункова економія енергії на 1 м2, кВт∙год/м2]]*Таблица1[[#This Row],[Опалювальна площа]]</f>
        <v>0</v>
      </c>
      <c r="U18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18" s="67"/>
      <c r="W18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  <c r="AS18" s="111" t="s">
        <v>66</v>
      </c>
      <c r="AT18" s="110"/>
      <c r="AU18" s="110"/>
      <c r="AV18" s="110"/>
      <c r="AW18" s="110"/>
    </row>
    <row r="19" spans="1:49">
      <c r="A19" s="44">
        <v>16</v>
      </c>
      <c r="B19" s="45"/>
      <c r="C19" s="45"/>
      <c r="D19" s="46"/>
      <c r="E19" s="47"/>
      <c r="F19" s="48"/>
      <c r="G19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19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19" s="55">
        <f>IFERROR(Таблица1[[#This Row],[Споживання теплової енергії, кВт∙год]]/Таблица1[[#This Row],[Опалювальна площа]],)</f>
        <v>0</v>
      </c>
      <c r="J19" s="50">
        <f>IFERROR(ROUND(INDEX('еталонні значення'!$B$9:$D$23,MATCH(C19,'еталонні значення'!$B$9:$B$23,0),2),0),)</f>
        <v>0</v>
      </c>
      <c r="K19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19" s="58">
        <f>Таблица1[[#This Row],[Розрахункова економія енергії на 1 м2, кВт∙год/м2 ]]*Таблица1[[#This Row],[Опалювальна площа]]</f>
        <v>0</v>
      </c>
      <c r="M19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19" s="60"/>
      <c r="O19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19" s="65"/>
      <c r="Q19" s="61">
        <f>IFERROR(Таблица1[[#This Row],[Споживання електричної енергії, кВт∙год]]/Таблица1[[#This Row],[Опалювальна площа]],)</f>
        <v>0</v>
      </c>
      <c r="R19" s="61">
        <f>IFERROR(ROUND(INDEX('еталонні значення'!$B$9:$D$23,MATCH(C19,'еталонні значення'!$B$9:$B$23,0),3),0),)</f>
        <v>0</v>
      </c>
      <c r="S19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19" s="62">
        <f>Таблица1[[#This Row],[Розрахункова економія енергії на 1 м2, кВт∙год/м2]]*Таблица1[[#This Row],[Опалювальна площа]]</f>
        <v>0</v>
      </c>
      <c r="U19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19" s="67"/>
      <c r="W19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  <c r="AS19" s="110"/>
      <c r="AT19" s="110"/>
      <c r="AU19" s="110"/>
      <c r="AV19" s="110"/>
      <c r="AW19" s="110"/>
    </row>
    <row r="20" spans="1:49">
      <c r="A20" s="44">
        <v>17</v>
      </c>
      <c r="B20" s="45"/>
      <c r="C20" s="45"/>
      <c r="D20" s="46"/>
      <c r="E20" s="47"/>
      <c r="F20" s="48"/>
      <c r="G20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20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20" s="55">
        <f>IFERROR(Таблица1[[#This Row],[Споживання теплової енергії, кВт∙год]]/Таблица1[[#This Row],[Опалювальна площа]],)</f>
        <v>0</v>
      </c>
      <c r="J20" s="50">
        <f>IFERROR(ROUND(INDEX('еталонні значення'!$B$9:$D$23,MATCH(C20,'еталонні значення'!$B$9:$B$23,0),2),0),)</f>
        <v>0</v>
      </c>
      <c r="K20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20" s="58">
        <f>Таблица1[[#This Row],[Розрахункова економія енергії на 1 м2, кВт∙год/м2 ]]*Таблица1[[#This Row],[Опалювальна площа]]</f>
        <v>0</v>
      </c>
      <c r="M20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20" s="60"/>
      <c r="O20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20" s="65"/>
      <c r="Q20" s="61">
        <f>IFERROR(Таблица1[[#This Row],[Споживання електричної енергії, кВт∙год]]/Таблица1[[#This Row],[Опалювальна площа]],)</f>
        <v>0</v>
      </c>
      <c r="R20" s="61">
        <f>IFERROR(ROUND(INDEX('еталонні значення'!$B$9:$D$23,MATCH(C20,'еталонні значення'!$B$9:$B$23,0),3),0),)</f>
        <v>0</v>
      </c>
      <c r="S20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20" s="62">
        <f>Таблица1[[#This Row],[Розрахункова економія енергії на 1 м2, кВт∙год/м2]]*Таблица1[[#This Row],[Опалювальна площа]]</f>
        <v>0</v>
      </c>
      <c r="U20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20" s="67"/>
      <c r="W20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  <c r="AS20" s="110"/>
      <c r="AT20" s="110"/>
      <c r="AU20" s="110"/>
      <c r="AV20" s="110"/>
      <c r="AW20" s="110"/>
    </row>
    <row r="21" spans="1:49">
      <c r="A21" s="44">
        <v>18</v>
      </c>
      <c r="B21" s="45"/>
      <c r="C21" s="45"/>
      <c r="D21" s="46"/>
      <c r="E21" s="47"/>
      <c r="F21" s="48"/>
      <c r="G21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21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21" s="55">
        <f>IFERROR(Таблица1[[#This Row],[Споживання теплової енергії, кВт∙год]]/Таблица1[[#This Row],[Опалювальна площа]],)</f>
        <v>0</v>
      </c>
      <c r="J21" s="50">
        <f>IFERROR(ROUND(INDEX('еталонні значення'!$B$9:$D$23,MATCH(C21,'еталонні значення'!$B$9:$B$23,0),2),0),)</f>
        <v>0</v>
      </c>
      <c r="K21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21" s="58">
        <f>Таблица1[[#This Row],[Розрахункова економія енергії на 1 м2, кВт∙год/м2 ]]*Таблица1[[#This Row],[Опалювальна площа]]</f>
        <v>0</v>
      </c>
      <c r="M21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21" s="60"/>
      <c r="O21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21" s="65"/>
      <c r="Q21" s="61">
        <f>IFERROR(Таблица1[[#This Row],[Споживання електричної енергії, кВт∙год]]/Таблица1[[#This Row],[Опалювальна площа]],)</f>
        <v>0</v>
      </c>
      <c r="R21" s="61">
        <f>IFERROR(ROUND(INDEX('еталонні значення'!$B$9:$D$23,MATCH(C21,'еталонні значення'!$B$9:$B$23,0),3),0),)</f>
        <v>0</v>
      </c>
      <c r="S21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21" s="62">
        <f>Таблица1[[#This Row],[Розрахункова економія енергії на 1 м2, кВт∙год/м2]]*Таблица1[[#This Row],[Опалювальна площа]]</f>
        <v>0</v>
      </c>
      <c r="U21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21" s="67"/>
      <c r="W21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  <c r="AS21" s="110"/>
      <c r="AT21" s="110"/>
      <c r="AU21" s="110"/>
      <c r="AV21" s="110"/>
      <c r="AW21" s="110"/>
    </row>
    <row r="22" spans="1:49">
      <c r="A22" s="44">
        <v>19</v>
      </c>
      <c r="B22" s="45"/>
      <c r="C22" s="45"/>
      <c r="D22" s="46"/>
      <c r="E22" s="47"/>
      <c r="F22" s="48"/>
      <c r="G22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22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22" s="55">
        <f>IFERROR(Таблица1[[#This Row],[Споживання теплової енергії, кВт∙год]]/Таблица1[[#This Row],[Опалювальна площа]],)</f>
        <v>0</v>
      </c>
      <c r="J22" s="50">
        <f>IFERROR(ROUND(INDEX('еталонні значення'!$B$9:$D$23,MATCH(C22,'еталонні значення'!$B$9:$B$23,0),2),0),)</f>
        <v>0</v>
      </c>
      <c r="K22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22" s="58">
        <f>Таблица1[[#This Row],[Розрахункова економія енергії на 1 м2, кВт∙год/м2 ]]*Таблица1[[#This Row],[Опалювальна площа]]</f>
        <v>0</v>
      </c>
      <c r="M22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22" s="60"/>
      <c r="O22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22" s="65"/>
      <c r="Q22" s="61">
        <f>IFERROR(Таблица1[[#This Row],[Споживання електричної енергії, кВт∙год]]/Таблица1[[#This Row],[Опалювальна площа]],)</f>
        <v>0</v>
      </c>
      <c r="R22" s="61">
        <f>IFERROR(ROUND(INDEX('еталонні значення'!$B$9:$D$23,MATCH(C22,'еталонні значення'!$B$9:$B$23,0),3),0),)</f>
        <v>0</v>
      </c>
      <c r="S22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22" s="62">
        <f>Таблица1[[#This Row],[Розрахункова економія енергії на 1 м2, кВт∙год/м2]]*Таблица1[[#This Row],[Опалювальна площа]]</f>
        <v>0</v>
      </c>
      <c r="U22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22" s="67"/>
      <c r="W22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  <row r="23" spans="1:49">
      <c r="A23" s="44">
        <v>20</v>
      </c>
      <c r="B23" s="45"/>
      <c r="C23" s="45"/>
      <c r="D23" s="46"/>
      <c r="E23" s="47"/>
      <c r="F23" s="48"/>
      <c r="G23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23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23" s="55">
        <f>IFERROR(Таблица1[[#This Row],[Споживання теплової енергії, кВт∙год]]/Таблица1[[#This Row],[Опалювальна площа]],)</f>
        <v>0</v>
      </c>
      <c r="J23" s="50">
        <f>IFERROR(ROUND(INDEX('еталонні значення'!$B$9:$D$23,MATCH(C23,'еталонні значення'!$B$9:$B$23,0),2),0),)</f>
        <v>0</v>
      </c>
      <c r="K23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23" s="58">
        <f>Таблица1[[#This Row],[Розрахункова економія енергії на 1 м2, кВт∙год/м2 ]]*Таблица1[[#This Row],[Опалювальна площа]]</f>
        <v>0</v>
      </c>
      <c r="M23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23" s="60"/>
      <c r="O23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23" s="65"/>
      <c r="Q23" s="61">
        <f>IFERROR(Таблица1[[#This Row],[Споживання електричної енергії, кВт∙год]]/Таблица1[[#This Row],[Опалювальна площа]],)</f>
        <v>0</v>
      </c>
      <c r="R23" s="61">
        <f>IFERROR(ROUND(INDEX('еталонні значення'!$B$9:$D$23,MATCH(C23,'еталонні значення'!$B$9:$B$23,0),3),0),)</f>
        <v>0</v>
      </c>
      <c r="S23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23" s="62">
        <f>Таблица1[[#This Row],[Розрахункова економія енергії на 1 м2, кВт∙год/м2]]*Таблица1[[#This Row],[Опалювальна площа]]</f>
        <v>0</v>
      </c>
      <c r="U23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23" s="67"/>
      <c r="W23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  <row r="24" spans="1:49">
      <c r="A24" s="44">
        <v>21</v>
      </c>
      <c r="B24" s="45"/>
      <c r="C24" s="45"/>
      <c r="D24" s="46"/>
      <c r="E24" s="47"/>
      <c r="F24" s="48"/>
      <c r="G24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24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24" s="55">
        <f>IFERROR(Таблица1[[#This Row],[Споживання теплової енергії, кВт∙год]]/Таблица1[[#This Row],[Опалювальна площа]],)</f>
        <v>0</v>
      </c>
      <c r="J24" s="50">
        <f>IFERROR(ROUND(INDEX('еталонні значення'!$B$9:$D$23,MATCH(C24,'еталонні значення'!$B$9:$B$23,0),2),0),)</f>
        <v>0</v>
      </c>
      <c r="K24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24" s="58">
        <f>Таблица1[[#This Row],[Розрахункова економія енергії на 1 м2, кВт∙год/м2 ]]*Таблица1[[#This Row],[Опалювальна площа]]</f>
        <v>0</v>
      </c>
      <c r="M24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24" s="60"/>
      <c r="O24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24" s="65"/>
      <c r="Q24" s="61">
        <f>IFERROR(Таблица1[[#This Row],[Споживання електричної енергії, кВт∙год]]/Таблица1[[#This Row],[Опалювальна площа]],)</f>
        <v>0</v>
      </c>
      <c r="R24" s="61">
        <f>IFERROR(ROUND(INDEX('еталонні значення'!$B$9:$D$23,MATCH(C24,'еталонні значення'!$B$9:$B$23,0),3),0),)</f>
        <v>0</v>
      </c>
      <c r="S24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24" s="62">
        <f>Таблица1[[#This Row],[Розрахункова економія енергії на 1 м2, кВт∙год/м2]]*Таблица1[[#This Row],[Опалювальна площа]]</f>
        <v>0</v>
      </c>
      <c r="U24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24" s="67"/>
      <c r="W24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  <row r="25" spans="1:49">
      <c r="A25" s="44">
        <v>22</v>
      </c>
      <c r="B25" s="45"/>
      <c r="C25" s="45"/>
      <c r="D25" s="46"/>
      <c r="E25" s="47"/>
      <c r="F25" s="48"/>
      <c r="G25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25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25" s="55">
        <f>IFERROR(Таблица1[[#This Row],[Споживання теплової енергії, кВт∙год]]/Таблица1[[#This Row],[Опалювальна площа]],)</f>
        <v>0</v>
      </c>
      <c r="J25" s="50">
        <f>IFERROR(ROUND(INDEX('еталонні значення'!$B$9:$D$23,MATCH(C25,'еталонні значення'!$B$9:$B$23,0),2),0),)</f>
        <v>0</v>
      </c>
      <c r="K25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25" s="58">
        <f>Таблица1[[#This Row],[Розрахункова економія енергії на 1 м2, кВт∙год/м2 ]]*Таблица1[[#This Row],[Опалювальна площа]]</f>
        <v>0</v>
      </c>
      <c r="M25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25" s="60"/>
      <c r="O25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25" s="65"/>
      <c r="Q25" s="61">
        <f>IFERROR(Таблица1[[#This Row],[Споживання електричної енергії, кВт∙год]]/Таблица1[[#This Row],[Опалювальна площа]],)</f>
        <v>0</v>
      </c>
      <c r="R25" s="61">
        <f>IFERROR(ROUND(INDEX('еталонні значення'!$B$9:$D$23,MATCH(C25,'еталонні значення'!$B$9:$B$23,0),3),0),)</f>
        <v>0</v>
      </c>
      <c r="S25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25" s="62">
        <f>Таблица1[[#This Row],[Розрахункова економія енергії на 1 м2, кВт∙год/м2]]*Таблица1[[#This Row],[Опалювальна площа]]</f>
        <v>0</v>
      </c>
      <c r="U25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25" s="67"/>
      <c r="W25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  <row r="26" spans="1:49">
      <c r="A26" s="44">
        <v>23</v>
      </c>
      <c r="B26" s="45"/>
      <c r="C26" s="45"/>
      <c r="D26" s="46"/>
      <c r="E26" s="47"/>
      <c r="F26" s="48"/>
      <c r="G26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26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26" s="55">
        <f>IFERROR(Таблица1[[#This Row],[Споживання теплової енергії, кВт∙год]]/Таблица1[[#This Row],[Опалювальна площа]],)</f>
        <v>0</v>
      </c>
      <c r="J26" s="50">
        <f>IFERROR(ROUND(INDEX('еталонні значення'!$B$9:$D$23,MATCH(C26,'еталонні значення'!$B$9:$B$23,0),2),0),)</f>
        <v>0</v>
      </c>
      <c r="K26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26" s="58">
        <f>Таблица1[[#This Row],[Розрахункова економія енергії на 1 м2, кВт∙год/м2 ]]*Таблица1[[#This Row],[Опалювальна площа]]</f>
        <v>0</v>
      </c>
      <c r="M26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26" s="60"/>
      <c r="O26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26" s="65"/>
      <c r="Q26" s="61">
        <f>IFERROR(Таблица1[[#This Row],[Споживання електричної енергії, кВт∙год]]/Таблица1[[#This Row],[Опалювальна площа]],)</f>
        <v>0</v>
      </c>
      <c r="R26" s="61">
        <f>IFERROR(ROUND(INDEX('еталонні значення'!$B$9:$D$23,MATCH(C26,'еталонні значення'!$B$9:$B$23,0),3),0),)</f>
        <v>0</v>
      </c>
      <c r="S26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26" s="62">
        <f>Таблица1[[#This Row],[Розрахункова економія енергії на 1 м2, кВт∙год/м2]]*Таблица1[[#This Row],[Опалювальна площа]]</f>
        <v>0</v>
      </c>
      <c r="U26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26" s="67"/>
      <c r="W26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  <row r="27" spans="1:49">
      <c r="A27" s="44">
        <v>24</v>
      </c>
      <c r="B27" s="45"/>
      <c r="C27" s="45"/>
      <c r="D27" s="46"/>
      <c r="E27" s="47"/>
      <c r="F27" s="48"/>
      <c r="G27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27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27" s="55">
        <f>IFERROR(Таблица1[[#This Row],[Споживання теплової енергії, кВт∙год]]/Таблица1[[#This Row],[Опалювальна площа]],)</f>
        <v>0</v>
      </c>
      <c r="J27" s="50">
        <f>IFERROR(ROUND(INDEX('еталонні значення'!$B$9:$D$23,MATCH(C27,'еталонні значення'!$B$9:$B$23,0),2),0),)</f>
        <v>0</v>
      </c>
      <c r="K27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27" s="58">
        <f>Таблица1[[#This Row],[Розрахункова економія енергії на 1 м2, кВт∙год/м2 ]]*Таблица1[[#This Row],[Опалювальна площа]]</f>
        <v>0</v>
      </c>
      <c r="M27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27" s="60"/>
      <c r="O27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27" s="65"/>
      <c r="Q27" s="61">
        <f>IFERROR(Таблица1[[#This Row],[Споживання електричної енергії, кВт∙год]]/Таблица1[[#This Row],[Опалювальна площа]],)</f>
        <v>0</v>
      </c>
      <c r="R27" s="61">
        <f>IFERROR(ROUND(INDEX('еталонні значення'!$B$9:$D$23,MATCH(C27,'еталонні значення'!$B$9:$B$23,0),3),0),)</f>
        <v>0</v>
      </c>
      <c r="S27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27" s="62">
        <f>Таблица1[[#This Row],[Розрахункова економія енергії на 1 м2, кВт∙год/м2]]*Таблица1[[#This Row],[Опалювальна площа]]</f>
        <v>0</v>
      </c>
      <c r="U27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27" s="67"/>
      <c r="W27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  <row r="28" spans="1:49">
      <c r="A28" s="44">
        <v>25</v>
      </c>
      <c r="B28" s="45"/>
      <c r="C28" s="45"/>
      <c r="D28" s="46"/>
      <c r="E28" s="47"/>
      <c r="F28" s="48"/>
      <c r="G28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28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28" s="55">
        <f>IFERROR(Таблица1[[#This Row],[Споживання теплової енергії, кВт∙год]]/Таблица1[[#This Row],[Опалювальна площа]],)</f>
        <v>0</v>
      </c>
      <c r="J28" s="50">
        <f>IFERROR(ROUND(INDEX('еталонні значення'!$B$9:$D$23,MATCH(C28,'еталонні значення'!$B$9:$B$23,0),2),0),)</f>
        <v>0</v>
      </c>
      <c r="K28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28" s="58">
        <f>Таблица1[[#This Row],[Розрахункова економія енергії на 1 м2, кВт∙год/м2 ]]*Таблица1[[#This Row],[Опалювальна площа]]</f>
        <v>0</v>
      </c>
      <c r="M28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28" s="60"/>
      <c r="O28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28" s="65"/>
      <c r="Q28" s="61">
        <f>IFERROR(Таблица1[[#This Row],[Споживання електричної енергії, кВт∙год]]/Таблица1[[#This Row],[Опалювальна площа]],)</f>
        <v>0</v>
      </c>
      <c r="R28" s="61">
        <f>IFERROR(ROUND(INDEX('еталонні значення'!$B$9:$D$23,MATCH(C28,'еталонні значення'!$B$9:$B$23,0),3),0),)</f>
        <v>0</v>
      </c>
      <c r="S28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28" s="62">
        <f>Таблица1[[#This Row],[Розрахункова економія енергії на 1 м2, кВт∙год/м2]]*Таблица1[[#This Row],[Опалювальна площа]]</f>
        <v>0</v>
      </c>
      <c r="U28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28" s="67"/>
      <c r="W28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  <row r="29" spans="1:49">
      <c r="A29" s="44">
        <v>26</v>
      </c>
      <c r="B29" s="45"/>
      <c r="C29" s="45"/>
      <c r="D29" s="46"/>
      <c r="E29" s="47"/>
      <c r="F29" s="48"/>
      <c r="G29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29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29" s="55">
        <f>IFERROR(Таблица1[[#This Row],[Споживання теплової енергії, кВт∙год]]/Таблица1[[#This Row],[Опалювальна площа]],)</f>
        <v>0</v>
      </c>
      <c r="J29" s="50">
        <f>IFERROR(ROUND(INDEX('еталонні значення'!$B$9:$D$23,MATCH(C29,'еталонні значення'!$B$9:$B$23,0),2),0),)</f>
        <v>0</v>
      </c>
      <c r="K29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29" s="58">
        <f>Таблица1[[#This Row],[Розрахункова економія енергії на 1 м2, кВт∙год/м2 ]]*Таблица1[[#This Row],[Опалювальна площа]]</f>
        <v>0</v>
      </c>
      <c r="M29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29" s="60"/>
      <c r="O29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29" s="65"/>
      <c r="Q29" s="61">
        <f>IFERROR(Таблица1[[#This Row],[Споживання електричної енергії, кВт∙год]]/Таблица1[[#This Row],[Опалювальна площа]],)</f>
        <v>0</v>
      </c>
      <c r="R29" s="61">
        <f>IFERROR(ROUND(INDEX('еталонні значення'!$B$9:$D$23,MATCH(C29,'еталонні значення'!$B$9:$B$23,0),3),0),)</f>
        <v>0</v>
      </c>
      <c r="S29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29" s="62">
        <f>Таблица1[[#This Row],[Розрахункова економія енергії на 1 м2, кВт∙год/м2]]*Таблица1[[#This Row],[Опалювальна площа]]</f>
        <v>0</v>
      </c>
      <c r="U29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29" s="67"/>
      <c r="W29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  <row r="30" spans="1:49">
      <c r="A30" s="44">
        <v>27</v>
      </c>
      <c r="B30" s="45"/>
      <c r="C30" s="45"/>
      <c r="D30" s="46"/>
      <c r="E30" s="47"/>
      <c r="F30" s="48"/>
      <c r="G30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30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30" s="55">
        <f>IFERROR(Таблица1[[#This Row],[Споживання теплової енергії, кВт∙год]]/Таблица1[[#This Row],[Опалювальна площа]],)</f>
        <v>0</v>
      </c>
      <c r="J30" s="50">
        <f>IFERROR(ROUND(INDEX('еталонні значення'!$B$9:$D$23,MATCH(C30,'еталонні значення'!$B$9:$B$23,0),2),0),)</f>
        <v>0</v>
      </c>
      <c r="K30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30" s="58">
        <f>Таблица1[[#This Row],[Розрахункова економія енергії на 1 м2, кВт∙год/м2 ]]*Таблица1[[#This Row],[Опалювальна площа]]</f>
        <v>0</v>
      </c>
      <c r="M30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30" s="60"/>
      <c r="O30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30" s="65"/>
      <c r="Q30" s="61">
        <f>IFERROR(Таблица1[[#This Row],[Споживання електричної енергії, кВт∙год]]/Таблица1[[#This Row],[Опалювальна площа]],)</f>
        <v>0</v>
      </c>
      <c r="R30" s="61">
        <f>IFERROR(ROUND(INDEX('еталонні значення'!$B$9:$D$23,MATCH(C30,'еталонні значення'!$B$9:$B$23,0),3),0),)</f>
        <v>0</v>
      </c>
      <c r="S30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30" s="62">
        <f>Таблица1[[#This Row],[Розрахункова економія енергії на 1 м2, кВт∙год/м2]]*Таблица1[[#This Row],[Опалювальна площа]]</f>
        <v>0</v>
      </c>
      <c r="U30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30" s="67"/>
      <c r="W30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  <row r="31" spans="1:49">
      <c r="A31" s="44">
        <v>28</v>
      </c>
      <c r="B31" s="45"/>
      <c r="C31" s="45"/>
      <c r="D31" s="46"/>
      <c r="E31" s="47"/>
      <c r="F31" s="48"/>
      <c r="G31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31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31" s="55">
        <f>IFERROR(Таблица1[[#This Row],[Споживання теплової енергії, кВт∙год]]/Таблица1[[#This Row],[Опалювальна площа]],)</f>
        <v>0</v>
      </c>
      <c r="J31" s="50">
        <f>IFERROR(ROUND(INDEX('еталонні значення'!$B$9:$D$23,MATCH(C31,'еталонні значення'!$B$9:$B$23,0),2),0),)</f>
        <v>0</v>
      </c>
      <c r="K31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31" s="58">
        <f>Таблица1[[#This Row],[Розрахункова економія енергії на 1 м2, кВт∙год/м2 ]]*Таблица1[[#This Row],[Опалювальна площа]]</f>
        <v>0</v>
      </c>
      <c r="M31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31" s="60"/>
      <c r="O31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31" s="65"/>
      <c r="Q31" s="61">
        <f>IFERROR(Таблица1[[#This Row],[Споживання електричної енергії, кВт∙год]]/Таблица1[[#This Row],[Опалювальна площа]],)</f>
        <v>0</v>
      </c>
      <c r="R31" s="61">
        <f>IFERROR(ROUND(INDEX('еталонні значення'!$B$9:$D$23,MATCH(C31,'еталонні значення'!$B$9:$B$23,0),3),0),)</f>
        <v>0</v>
      </c>
      <c r="S31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31" s="62">
        <f>Таблица1[[#This Row],[Розрахункова економія енергії на 1 м2, кВт∙год/м2]]*Таблица1[[#This Row],[Опалювальна площа]]</f>
        <v>0</v>
      </c>
      <c r="U31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31" s="67"/>
      <c r="W31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  <row r="32" spans="1:49">
      <c r="A32" s="44">
        <v>29</v>
      </c>
      <c r="B32" s="45"/>
      <c r="C32" s="45"/>
      <c r="D32" s="46"/>
      <c r="E32" s="47"/>
      <c r="F32" s="48"/>
      <c r="G32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32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32" s="55">
        <f>IFERROR(Таблица1[[#This Row],[Споживання теплової енергії, кВт∙год]]/Таблица1[[#This Row],[Опалювальна площа]],)</f>
        <v>0</v>
      </c>
      <c r="J32" s="50">
        <f>IFERROR(ROUND(INDEX('еталонні значення'!$B$9:$D$23,MATCH(C32,'еталонні значення'!$B$9:$B$23,0),2),0),)</f>
        <v>0</v>
      </c>
      <c r="K32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32" s="58">
        <f>Таблица1[[#This Row],[Розрахункова економія енергії на 1 м2, кВт∙год/м2 ]]*Таблица1[[#This Row],[Опалювальна площа]]</f>
        <v>0</v>
      </c>
      <c r="M32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32" s="60"/>
      <c r="O32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32" s="65"/>
      <c r="Q32" s="61">
        <f>IFERROR(Таблица1[[#This Row],[Споживання електричної енергії, кВт∙год]]/Таблица1[[#This Row],[Опалювальна площа]],)</f>
        <v>0</v>
      </c>
      <c r="R32" s="61">
        <f>IFERROR(ROUND(INDEX('еталонні значення'!$B$9:$D$23,MATCH(C32,'еталонні значення'!$B$9:$B$23,0),3),0),)</f>
        <v>0</v>
      </c>
      <c r="S32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32" s="62">
        <f>Таблица1[[#This Row],[Розрахункова економія енергії на 1 м2, кВт∙год/м2]]*Таблица1[[#This Row],[Опалювальна площа]]</f>
        <v>0</v>
      </c>
      <c r="U32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32" s="67"/>
      <c r="W32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  <row r="33" spans="1:25">
      <c r="A33" s="44">
        <v>30</v>
      </c>
      <c r="B33" s="45"/>
      <c r="C33" s="45"/>
      <c r="D33" s="46"/>
      <c r="E33" s="47"/>
      <c r="F33" s="48"/>
      <c r="G33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33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33" s="55">
        <f>IFERROR(Таблица1[[#This Row],[Споживання теплової енергії, кВт∙год]]/Таблица1[[#This Row],[Опалювальна площа]],)</f>
        <v>0</v>
      </c>
      <c r="J33" s="50">
        <f>IFERROR(ROUND(INDEX('еталонні значення'!$B$9:$D$23,MATCH(C33,'еталонні значення'!$B$9:$B$23,0),2),0),)</f>
        <v>0</v>
      </c>
      <c r="K33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33" s="58">
        <f>Таблица1[[#This Row],[Розрахункова економія енергії на 1 м2, кВт∙год/м2 ]]*Таблица1[[#This Row],[Опалювальна площа]]</f>
        <v>0</v>
      </c>
      <c r="M33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33" s="60"/>
      <c r="O33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33" s="65"/>
      <c r="Q33" s="61">
        <f>IFERROR(Таблица1[[#This Row],[Споживання електричної енергії, кВт∙год]]/Таблица1[[#This Row],[Опалювальна площа]],)</f>
        <v>0</v>
      </c>
      <c r="R33" s="61">
        <f>IFERROR(ROUND(INDEX('еталонні значення'!$B$9:$D$23,MATCH(C33,'еталонні значення'!$B$9:$B$23,0),3),0),)</f>
        <v>0</v>
      </c>
      <c r="S33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33" s="62">
        <f>Таблица1[[#This Row],[Розрахункова економія енергії на 1 м2, кВт∙год/м2]]*Таблица1[[#This Row],[Опалювальна площа]]</f>
        <v>0</v>
      </c>
      <c r="U33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33" s="67"/>
      <c r="W33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  <c r="Y33" s="63"/>
    </row>
    <row r="34" spans="1:25">
      <c r="A34" s="44">
        <v>31</v>
      </c>
      <c r="B34" s="45"/>
      <c r="C34" s="45"/>
      <c r="D34" s="46"/>
      <c r="E34" s="47"/>
      <c r="F34" s="48"/>
      <c r="G34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34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34" s="55">
        <f>IFERROR(Таблица1[[#This Row],[Споживання теплової енергії, кВт∙год]]/Таблица1[[#This Row],[Опалювальна площа]],)</f>
        <v>0</v>
      </c>
      <c r="J34" s="50">
        <f>IFERROR(ROUND(INDEX('еталонні значення'!$B$9:$D$23,MATCH(C34,'еталонні значення'!$B$9:$B$23,0),2),0),)</f>
        <v>0</v>
      </c>
      <c r="K34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34" s="58">
        <f>Таблица1[[#This Row],[Розрахункова економія енергії на 1 м2, кВт∙год/м2 ]]*Таблица1[[#This Row],[Опалювальна площа]]</f>
        <v>0</v>
      </c>
      <c r="M34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34" s="60"/>
      <c r="O34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34" s="65"/>
      <c r="Q34" s="61">
        <f>IFERROR(Таблица1[[#This Row],[Споживання електричної енергії, кВт∙год]]/Таблица1[[#This Row],[Опалювальна площа]],)</f>
        <v>0</v>
      </c>
      <c r="R34" s="61">
        <f>IFERROR(ROUND(INDEX('еталонні значення'!$B$9:$D$23,MATCH(C34,'еталонні значення'!$B$9:$B$23,0),3),0),)</f>
        <v>0</v>
      </c>
      <c r="S34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34" s="62">
        <f>Таблица1[[#This Row],[Розрахункова економія енергії на 1 м2, кВт∙год/м2]]*Таблица1[[#This Row],[Опалювальна площа]]</f>
        <v>0</v>
      </c>
      <c r="U34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34" s="67"/>
      <c r="W34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  <row r="35" spans="1:25">
      <c r="A35" s="44">
        <v>32</v>
      </c>
      <c r="B35" s="45"/>
      <c r="C35" s="45"/>
      <c r="D35" s="46"/>
      <c r="E35" s="47"/>
      <c r="F35" s="48"/>
      <c r="G35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35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35" s="55">
        <f>IFERROR(Таблица1[[#This Row],[Споживання теплової енергії, кВт∙год]]/Таблица1[[#This Row],[Опалювальна площа]],)</f>
        <v>0</v>
      </c>
      <c r="J35" s="50">
        <f>IFERROR(ROUND(INDEX('еталонні значення'!$B$9:$D$23,MATCH(C35,'еталонні значення'!$B$9:$B$23,0),2),0),)</f>
        <v>0</v>
      </c>
      <c r="K35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35" s="58">
        <f>Таблица1[[#This Row],[Розрахункова економія енергії на 1 м2, кВт∙год/м2 ]]*Таблица1[[#This Row],[Опалювальна площа]]</f>
        <v>0</v>
      </c>
      <c r="M35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35" s="60"/>
      <c r="O35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35" s="65"/>
      <c r="Q35" s="61">
        <f>IFERROR(Таблица1[[#This Row],[Споживання електричної енергії, кВт∙год]]/Таблица1[[#This Row],[Опалювальна площа]],)</f>
        <v>0</v>
      </c>
      <c r="R35" s="61">
        <f>IFERROR(ROUND(INDEX('еталонні значення'!$B$9:$D$23,MATCH(C35,'еталонні значення'!$B$9:$B$23,0),3),0),)</f>
        <v>0</v>
      </c>
      <c r="S35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35" s="62">
        <f>Таблица1[[#This Row],[Розрахункова економія енергії на 1 м2, кВт∙год/м2]]*Таблица1[[#This Row],[Опалювальна площа]]</f>
        <v>0</v>
      </c>
      <c r="U35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35" s="67"/>
      <c r="W35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  <row r="36" spans="1:25">
      <c r="A36" s="44">
        <v>33</v>
      </c>
      <c r="B36" s="45"/>
      <c r="C36" s="45"/>
      <c r="D36" s="46"/>
      <c r="E36" s="47"/>
      <c r="F36" s="48"/>
      <c r="G36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36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36" s="55">
        <f>IFERROR(Таблица1[[#This Row],[Споживання теплової енергії, кВт∙год]]/Таблица1[[#This Row],[Опалювальна площа]],)</f>
        <v>0</v>
      </c>
      <c r="J36" s="50">
        <f>IFERROR(ROUND(INDEX('еталонні значення'!$B$9:$D$23,MATCH(C36,'еталонні значення'!$B$9:$B$23,0),2),0),)</f>
        <v>0</v>
      </c>
      <c r="K36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36" s="58">
        <f>Таблица1[[#This Row],[Розрахункова економія енергії на 1 м2, кВт∙год/м2 ]]*Таблица1[[#This Row],[Опалювальна площа]]</f>
        <v>0</v>
      </c>
      <c r="M36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36" s="60"/>
      <c r="O36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36" s="65"/>
      <c r="Q36" s="61">
        <f>IFERROR(Таблица1[[#This Row],[Споживання електричної енергії, кВт∙год]]/Таблица1[[#This Row],[Опалювальна площа]],)</f>
        <v>0</v>
      </c>
      <c r="R36" s="61">
        <f>IFERROR(ROUND(INDEX('еталонні значення'!$B$9:$D$23,MATCH(C36,'еталонні значення'!$B$9:$B$23,0),3),0),)</f>
        <v>0</v>
      </c>
      <c r="S36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36" s="62">
        <f>Таблица1[[#This Row],[Розрахункова економія енергії на 1 м2, кВт∙год/м2]]*Таблица1[[#This Row],[Опалювальна площа]]</f>
        <v>0</v>
      </c>
      <c r="U36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36" s="67"/>
      <c r="W36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  <row r="37" spans="1:25">
      <c r="A37" s="44">
        <v>34</v>
      </c>
      <c r="B37" s="45"/>
      <c r="C37" s="45"/>
      <c r="D37" s="46"/>
      <c r="E37" s="47"/>
      <c r="F37" s="48"/>
      <c r="G37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37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37" s="55">
        <f>IFERROR(Таблица1[[#This Row],[Споживання теплової енергії, кВт∙год]]/Таблица1[[#This Row],[Опалювальна площа]],)</f>
        <v>0</v>
      </c>
      <c r="J37" s="50">
        <f>IFERROR(ROUND(INDEX('еталонні значення'!$B$9:$D$23,MATCH(C37,'еталонні значення'!$B$9:$B$23,0),2),0),)</f>
        <v>0</v>
      </c>
      <c r="K37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37" s="58">
        <f>Таблица1[[#This Row],[Розрахункова економія енергії на 1 м2, кВт∙год/м2 ]]*Таблица1[[#This Row],[Опалювальна площа]]</f>
        <v>0</v>
      </c>
      <c r="M37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37" s="60"/>
      <c r="O37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37" s="65"/>
      <c r="Q37" s="61">
        <f>IFERROR(Таблица1[[#This Row],[Споживання електричної енергії, кВт∙год]]/Таблица1[[#This Row],[Опалювальна площа]],)</f>
        <v>0</v>
      </c>
      <c r="R37" s="61">
        <f>IFERROR(ROUND(INDEX('еталонні значення'!$B$9:$D$23,MATCH(C37,'еталонні значення'!$B$9:$B$23,0),3),0),)</f>
        <v>0</v>
      </c>
      <c r="S37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37" s="62">
        <f>Таблица1[[#This Row],[Розрахункова економія енергії на 1 м2, кВт∙год/м2]]*Таблица1[[#This Row],[Опалювальна площа]]</f>
        <v>0</v>
      </c>
      <c r="U37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37" s="67"/>
      <c r="W37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  <row r="38" spans="1:25">
      <c r="A38" s="44">
        <v>35</v>
      </c>
      <c r="B38" s="45"/>
      <c r="C38" s="45"/>
      <c r="D38" s="46"/>
      <c r="E38" s="47"/>
      <c r="F38" s="48"/>
      <c r="G38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38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38" s="55">
        <f>IFERROR(Таблица1[[#This Row],[Споживання теплової енергії, кВт∙год]]/Таблица1[[#This Row],[Опалювальна площа]],)</f>
        <v>0</v>
      </c>
      <c r="J38" s="50">
        <f>IFERROR(ROUND(INDEX('еталонні значення'!$B$9:$D$23,MATCH(C38,'еталонні значення'!$B$9:$B$23,0),2),0),)</f>
        <v>0</v>
      </c>
      <c r="K38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38" s="58">
        <f>Таблица1[[#This Row],[Розрахункова економія енергії на 1 м2, кВт∙год/м2 ]]*Таблица1[[#This Row],[Опалювальна площа]]</f>
        <v>0</v>
      </c>
      <c r="M38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38" s="60"/>
      <c r="O38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38" s="65"/>
      <c r="Q38" s="61">
        <f>IFERROR(Таблица1[[#This Row],[Споживання електричної енергії, кВт∙год]]/Таблица1[[#This Row],[Опалювальна площа]],)</f>
        <v>0</v>
      </c>
      <c r="R38" s="61">
        <f>IFERROR(ROUND(INDEX('еталонні значення'!$B$9:$D$23,MATCH(C38,'еталонні значення'!$B$9:$B$23,0),3),0),)</f>
        <v>0</v>
      </c>
      <c r="S38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38" s="62">
        <f>Таблица1[[#This Row],[Розрахункова економія енергії на 1 м2, кВт∙год/м2]]*Таблица1[[#This Row],[Опалювальна площа]]</f>
        <v>0</v>
      </c>
      <c r="U38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38" s="67"/>
      <c r="W38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  <row r="39" spans="1:25">
      <c r="A39" s="44">
        <v>36</v>
      </c>
      <c r="B39" s="45"/>
      <c r="C39" s="45"/>
      <c r="D39" s="46"/>
      <c r="E39" s="47"/>
      <c r="F39" s="48"/>
      <c r="G39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39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39" s="55">
        <f>IFERROR(Таблица1[[#This Row],[Споживання теплової енергії, кВт∙год]]/Таблица1[[#This Row],[Опалювальна площа]],)</f>
        <v>0</v>
      </c>
      <c r="J39" s="50">
        <f>IFERROR(ROUND(INDEX('еталонні значення'!$B$9:$D$23,MATCH(C39,'еталонні значення'!$B$9:$B$23,0),2),0),)</f>
        <v>0</v>
      </c>
      <c r="K39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39" s="58">
        <f>Таблица1[[#This Row],[Розрахункова економія енергії на 1 м2, кВт∙год/м2 ]]*Таблица1[[#This Row],[Опалювальна площа]]</f>
        <v>0</v>
      </c>
      <c r="M39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39" s="60"/>
      <c r="O39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39" s="65"/>
      <c r="Q39" s="61">
        <f>IFERROR(Таблица1[[#This Row],[Споживання електричної енергії, кВт∙год]]/Таблица1[[#This Row],[Опалювальна площа]],)</f>
        <v>0</v>
      </c>
      <c r="R39" s="61">
        <f>IFERROR(ROUND(INDEX('еталонні значення'!$B$9:$D$23,MATCH(C39,'еталонні значення'!$B$9:$B$23,0),3),0),)</f>
        <v>0</v>
      </c>
      <c r="S39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39" s="62">
        <f>Таблица1[[#This Row],[Розрахункова економія енергії на 1 м2, кВт∙год/м2]]*Таблица1[[#This Row],[Опалювальна площа]]</f>
        <v>0</v>
      </c>
      <c r="U39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39" s="67"/>
      <c r="W39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  <row r="40" spans="1:25">
      <c r="A40" s="44">
        <v>37</v>
      </c>
      <c r="B40" s="45"/>
      <c r="C40" s="45"/>
      <c r="D40" s="46"/>
      <c r="E40" s="47"/>
      <c r="F40" s="48"/>
      <c r="G40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40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40" s="55">
        <f>IFERROR(Таблица1[[#This Row],[Споживання теплової енергії, кВт∙год]]/Таблица1[[#This Row],[Опалювальна площа]],)</f>
        <v>0</v>
      </c>
      <c r="J40" s="50">
        <f>IFERROR(ROUND(INDEX('еталонні значення'!$B$9:$D$23,MATCH(C40,'еталонні значення'!$B$9:$B$23,0),2),0),)</f>
        <v>0</v>
      </c>
      <c r="K40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40" s="58">
        <f>Таблица1[[#This Row],[Розрахункова економія енергії на 1 м2, кВт∙год/м2 ]]*Таблица1[[#This Row],[Опалювальна площа]]</f>
        <v>0</v>
      </c>
      <c r="M40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40" s="60"/>
      <c r="O40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40" s="65"/>
      <c r="Q40" s="61">
        <f>IFERROR(Таблица1[[#This Row],[Споживання електричної енергії, кВт∙год]]/Таблица1[[#This Row],[Опалювальна площа]],)</f>
        <v>0</v>
      </c>
      <c r="R40" s="61">
        <f>IFERROR(ROUND(INDEX('еталонні значення'!$B$9:$D$23,MATCH(C40,'еталонні значення'!$B$9:$B$23,0),3),0),)</f>
        <v>0</v>
      </c>
      <c r="S40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40" s="62">
        <f>Таблица1[[#This Row],[Розрахункова економія енергії на 1 м2, кВт∙год/м2]]*Таблица1[[#This Row],[Опалювальна площа]]</f>
        <v>0</v>
      </c>
      <c r="U40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40" s="67"/>
      <c r="W40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  <row r="41" spans="1:25">
      <c r="A41" s="44">
        <v>38</v>
      </c>
      <c r="B41" s="45"/>
      <c r="C41" s="45"/>
      <c r="D41" s="46"/>
      <c r="E41" s="47"/>
      <c r="F41" s="48"/>
      <c r="G41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41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41" s="55">
        <f>IFERROR(Таблица1[[#This Row],[Споживання теплової енергії, кВт∙год]]/Таблица1[[#This Row],[Опалювальна площа]],)</f>
        <v>0</v>
      </c>
      <c r="J41" s="50">
        <f>IFERROR(ROUND(INDEX('еталонні значення'!$B$9:$D$23,MATCH(C41,'еталонні значення'!$B$9:$B$23,0),2),0),)</f>
        <v>0</v>
      </c>
      <c r="K41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41" s="58">
        <f>Таблица1[[#This Row],[Розрахункова економія енергії на 1 м2, кВт∙год/м2 ]]*Таблица1[[#This Row],[Опалювальна площа]]</f>
        <v>0</v>
      </c>
      <c r="M41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41" s="60"/>
      <c r="O41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41" s="65"/>
      <c r="Q41" s="61">
        <f>IFERROR(Таблица1[[#This Row],[Споживання електричної енергії, кВт∙год]]/Таблица1[[#This Row],[Опалювальна площа]],)</f>
        <v>0</v>
      </c>
      <c r="R41" s="61">
        <f>IFERROR(ROUND(INDEX('еталонні значення'!$B$9:$D$23,MATCH(C41,'еталонні значення'!$B$9:$B$23,0),3),0),)</f>
        <v>0</v>
      </c>
      <c r="S41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41" s="62">
        <f>Таблица1[[#This Row],[Розрахункова економія енергії на 1 м2, кВт∙год/м2]]*Таблица1[[#This Row],[Опалювальна площа]]</f>
        <v>0</v>
      </c>
      <c r="U41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41" s="67"/>
      <c r="W41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  <row r="42" spans="1:25">
      <c r="A42" s="44">
        <v>39</v>
      </c>
      <c r="B42" s="45"/>
      <c r="C42" s="45"/>
      <c r="D42" s="46"/>
      <c r="E42" s="47"/>
      <c r="F42" s="48"/>
      <c r="G42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42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42" s="55">
        <f>IFERROR(Таблица1[[#This Row],[Споживання теплової енергії, кВт∙год]]/Таблица1[[#This Row],[Опалювальна площа]],)</f>
        <v>0</v>
      </c>
      <c r="J42" s="50">
        <f>IFERROR(ROUND(INDEX('еталонні значення'!$B$9:$D$23,MATCH(C42,'еталонні значення'!$B$9:$B$23,0),2),0),)</f>
        <v>0</v>
      </c>
      <c r="K42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42" s="58">
        <f>Таблица1[[#This Row],[Розрахункова економія енергії на 1 м2, кВт∙год/м2 ]]*Таблица1[[#This Row],[Опалювальна площа]]</f>
        <v>0</v>
      </c>
      <c r="M42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42" s="60"/>
      <c r="O42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42" s="65"/>
      <c r="Q42" s="61">
        <f>IFERROR(Таблица1[[#This Row],[Споживання електричної енергії, кВт∙год]]/Таблица1[[#This Row],[Опалювальна площа]],)</f>
        <v>0</v>
      </c>
      <c r="R42" s="61">
        <f>IFERROR(ROUND(INDEX('еталонні значення'!$B$9:$D$23,MATCH(C42,'еталонні значення'!$B$9:$B$23,0),3),0),)</f>
        <v>0</v>
      </c>
      <c r="S42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42" s="62">
        <f>Таблица1[[#This Row],[Розрахункова економія енергії на 1 м2, кВт∙год/м2]]*Таблица1[[#This Row],[Опалювальна площа]]</f>
        <v>0</v>
      </c>
      <c r="U42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42" s="67"/>
      <c r="W42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  <row r="43" spans="1:25">
      <c r="A43" s="44">
        <v>40</v>
      </c>
      <c r="B43" s="45"/>
      <c r="C43" s="45"/>
      <c r="D43" s="46"/>
      <c r="E43" s="47"/>
      <c r="F43" s="48"/>
      <c r="G43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43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43" s="55">
        <f>IFERROR(Таблица1[[#This Row],[Споживання теплової енергії, кВт∙год]]/Таблица1[[#This Row],[Опалювальна площа]],)</f>
        <v>0</v>
      </c>
      <c r="J43" s="50">
        <f>IFERROR(ROUND(INDEX('еталонні значення'!$B$9:$D$23,MATCH(C43,'еталонні значення'!$B$9:$B$23,0),2),0),)</f>
        <v>0</v>
      </c>
      <c r="K43" s="55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43" s="58">
        <f>Таблица1[[#This Row],[Розрахункова економія енергії на 1 м2, кВт∙год/м2 ]]*Таблица1[[#This Row],[Опалювальна площа]]</f>
        <v>0</v>
      </c>
      <c r="M43" s="58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43" s="60"/>
      <c r="O43" s="59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43" s="65"/>
      <c r="Q43" s="61">
        <f>IFERROR(Таблица1[[#This Row],[Споживання електричної енергії, кВт∙год]]/Таблица1[[#This Row],[Опалювальна площа]],)</f>
        <v>0</v>
      </c>
      <c r="R43" s="61">
        <f>IFERROR(ROUND(INDEX('еталонні значення'!$B$9:$D$23,MATCH(C43,'еталонні значення'!$B$9:$B$23,0),3),0),)</f>
        <v>0</v>
      </c>
      <c r="S43" s="61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43" s="62">
        <f>Таблица1[[#This Row],[Розрахункова економія енергії на 1 м2, кВт∙год/м2]]*Таблица1[[#This Row],[Опалювальна площа]]</f>
        <v>0</v>
      </c>
      <c r="U43" s="62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43" s="67"/>
      <c r="W43" s="68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  <row r="44" spans="1:25">
      <c r="A44" s="84">
        <v>41</v>
      </c>
      <c r="B44" s="85"/>
      <c r="C44" s="85"/>
      <c r="D44" s="86"/>
      <c r="E44" s="87"/>
      <c r="F44" s="88"/>
      <c r="G44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44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44" s="89">
        <f>IFERROR(Таблица1[[#This Row],[Споживання теплової енергії, кВт∙год]]/Таблица1[[#This Row],[Опалювальна площа]],)</f>
        <v>0</v>
      </c>
      <c r="J44" s="50">
        <f>IFERROR(ROUND(INDEX('еталонні значення'!$B$9:$D$23,MATCH(C44,'еталонні значення'!$B$9:$B$23,0),2),0),)</f>
        <v>0</v>
      </c>
      <c r="K44" s="89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44" s="90">
        <f>Таблица1[[#This Row],[Розрахункова економія енергії на 1 м2, кВт∙год/м2 ]]*Таблица1[[#This Row],[Опалювальна площа]]</f>
        <v>0</v>
      </c>
      <c r="M44" s="90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44" s="91"/>
      <c r="O44" s="92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44" s="93"/>
      <c r="Q44" s="94">
        <f>IFERROR(Таблица1[[#This Row],[Споживання електричної енергії, кВт∙год]]/Таблица1[[#This Row],[Опалювальна площа]],)</f>
        <v>0</v>
      </c>
      <c r="R44" s="61">
        <f>IFERROR(ROUND(INDEX('еталонні значення'!$B$9:$D$23,MATCH(C44,'еталонні значення'!$B$9:$B$23,0),3),0),)</f>
        <v>0</v>
      </c>
      <c r="S44" s="94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44" s="95">
        <f>Таблица1[[#This Row],[Розрахункова економія енергії на 1 м2, кВт∙год/м2]]*Таблица1[[#This Row],[Опалювальна площа]]</f>
        <v>0</v>
      </c>
      <c r="U44" s="95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44" s="96"/>
      <c r="W44" s="97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  <row r="45" spans="1:25">
      <c r="A45" s="84">
        <v>42</v>
      </c>
      <c r="B45" s="85"/>
      <c r="C45" s="85"/>
      <c r="D45" s="86"/>
      <c r="E45" s="87"/>
      <c r="F45" s="88"/>
      <c r="G45" s="49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45" s="56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45" s="89">
        <f>IFERROR(Таблица1[[#This Row],[Споживання теплової енергії, кВт∙год]]/Таблица1[[#This Row],[Опалювальна площа]],)</f>
        <v>0</v>
      </c>
      <c r="J45" s="50">
        <f>IFERROR(ROUND(INDEX('еталонні значення'!$B$9:$D$23,MATCH(C45,'еталонні значення'!$B$9:$B$23,0),2),0),)</f>
        <v>0</v>
      </c>
      <c r="K45" s="89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45" s="90">
        <f>Таблица1[[#This Row],[Розрахункова економія енергії на 1 м2, кВт∙год/м2 ]]*Таблица1[[#This Row],[Опалювальна площа]]</f>
        <v>0</v>
      </c>
      <c r="M45" s="90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45" s="91"/>
      <c r="O45" s="92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45" s="93"/>
      <c r="Q45" s="94">
        <f>IFERROR(Таблица1[[#This Row],[Споживання електричної енергії, кВт∙год]]/Таблица1[[#This Row],[Опалювальна площа]],)</f>
        <v>0</v>
      </c>
      <c r="R45" s="61">
        <f>IFERROR(ROUND(INDEX('еталонні значення'!$B$9:$D$23,MATCH(C45,'еталонні значення'!$B$9:$B$23,0),3),0),)</f>
        <v>0</v>
      </c>
      <c r="S45" s="94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45" s="95">
        <f>Таблица1[[#This Row],[Розрахункова економія енергії на 1 м2, кВт∙год/м2]]*Таблица1[[#This Row],[Опалювальна площа]]</f>
        <v>0</v>
      </c>
      <c r="U45" s="95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45" s="96"/>
      <c r="W45" s="97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  <row r="46" spans="1:25">
      <c r="A46" s="84">
        <v>43</v>
      </c>
      <c r="B46" s="85"/>
      <c r="C46" s="85"/>
      <c r="D46" s="86"/>
      <c r="E46" s="87"/>
      <c r="F46" s="88"/>
      <c r="G46" s="112" t="str">
        <f>IF(Таблица1[[#This Row],[Джерело теплозабезпечення]]=$AT$4,$AU$4,IF(Таблица1[[#This Row],[Джерело теплозабезпечення]]=$AT$5,$AU$5,IF(Таблица1[[#This Row],[Джерело теплозабезпечення]]=$AT$11,$AU$11,IF(Таблица1[[#This Row],[Джерело теплозабезпечення]]=$AT$12,$AU$12,IF(Таблица1[[#This Row],[Джерело теплозабезпечення]]=$AT$13,$AU$13,$AU$6)))))</f>
        <v>кг</v>
      </c>
      <c r="H46" s="113">
        <f>IF(Таблица1[[#This Row],[Джерело теплозабезпечення]]=$AT$4,Таблица1[[#This Row],[Споживання теплової енергії]]*$AW$4,IF(Таблица1[[#This Row],[Джерело теплозабезпечення]]=$AT$5,Таблица1[[#This Row],[Споживання теплової енергії]]*$AW$5,IF(Таблица1[[#This Row],[Джерело теплозабезпечення]]=$AT$6,Таблица1[[#This Row],[Споживання теплової енергії]]*$AW$6,IF(Таблица1[[#This Row],[Джерело теплозабезпечення]]=$AT$7,Таблица1[[#This Row],[Споживання теплової енергії]]*$AW$7,IF(Таблица1[[#This Row],[Джерело теплозабезпечення]]=$AT$8,Таблица1[[#This Row],[Споживання теплової енергії]]*$AW$8,IF(Таблица1[[#This Row],[Джерело теплозабезпечення]]=$AT$9,Таблица1[[#This Row],[Споживання теплової енергії]]*$AW$9,IF(Таблица1[[#This Row],[Джерело теплозабезпечення]]=$AT$10,Таблица1[[#This Row],[Споживання теплової енергії]]*$AW$10,IF(Таблица1[[#This Row],[Джерело теплозабезпечення]]=$AT$11,Таблица1[[#This Row],[Споживання теплової енергії]]*$AW$11,IF(Таблица1[[#This Row],[Джерело теплозабезпечення]]=$AT$12,Таблица1[[#This Row],[Споживання теплової енергії]]*$AW$12,Таблица1[[#This Row],[Споживання теплової енергії]]*$AW$13)))))))))</f>
        <v>0</v>
      </c>
      <c r="I46" s="89">
        <f>IFERROR(Таблица1[[#This Row],[Споживання теплової енергії, кВт∙год]]/Таблица1[[#This Row],[Опалювальна площа]],)</f>
        <v>0</v>
      </c>
      <c r="J46" s="114">
        <f>IFERROR(ROUND(INDEX('еталонні значення'!$B$9:$D$23,MATCH(C46,'еталонні значення'!$B$9:$B$23,0),2),0),)</f>
        <v>0</v>
      </c>
      <c r="K46" s="89">
        <f>Таблица1[[#This Row],[Питоме споживання теплової енергії, кВт∙год/м2]]-Таблица1[[#This Row],[Середнє питоме споживання тепла 25% будівель кращих в категорії, кВт∙год/м2]]</f>
        <v>0</v>
      </c>
      <c r="L46" s="90">
        <f>Таблица1[[#This Row],[Розрахункова економія енергії на 1 м2, кВт∙год/м2 ]]*Таблица1[[#This Row],[Опалювальна площа]]</f>
        <v>0</v>
      </c>
      <c r="M46" s="90">
        <f>IFERROR(Таблица1[[#This Row],[Розрахункова економія енергії на рівні споживання 25 % кращих, кВт∙год]]*Таблица1[[#This Row],[Тариф на теплову енергію, грн/кВт∙год]],)</f>
        <v>0</v>
      </c>
      <c r="N46" s="91"/>
      <c r="O46" s="92">
        <f>IFERROR(Таблица1[[#This Row],[Витрата коштів на теплову енергію за рік (тис. грн) 
(згідно бухгалтерських платіжок)]]/Таблица1[[#This Row],[Споживання теплової енергії, кВт∙год]]*1000,0)</f>
        <v>0</v>
      </c>
      <c r="P46" s="93"/>
      <c r="Q46" s="94">
        <f>IFERROR(Таблица1[[#This Row],[Споживання електричної енергії, кВт∙год]]/Таблица1[[#This Row],[Опалювальна площа]],)</f>
        <v>0</v>
      </c>
      <c r="R46" s="94">
        <f>IFERROR(ROUND(INDEX('еталонні значення'!$B$9:$D$23,MATCH(C46,'еталонні значення'!$B$9:$B$23,0),3),0),)</f>
        <v>0</v>
      </c>
      <c r="S46" s="94">
        <f>Таблица1[[#This Row],[Питоме споживання електричної енергії, кВт∙год/м2]]-Таблица1[[#This Row],[Питоме споживання електричної енергії 25% кращих в категорії, кВт∙год/м2]]</f>
        <v>0</v>
      </c>
      <c r="T46" s="95">
        <f>Таблица1[[#This Row],[Розрахункова економія енергії на 1 м2, кВт∙год/м2]]*Таблица1[[#This Row],[Опалювальна площа]]</f>
        <v>0</v>
      </c>
      <c r="U46" s="95">
        <f>IFERROR(Таблица1[[#This Row],[Розрахункова економія енергії на рівні споживання 25 % кращих, кВт∙год ]]*Таблица1[[#This Row],[Тариф на електричну енергію, грн/кВт∙год]],)</f>
        <v>0</v>
      </c>
      <c r="V46" s="96"/>
      <c r="W46" s="97">
        <f>IFERROR(Таблица1[[#This Row],[Витрата коштів на електричну енергію за рік (тис. грн) 
(згідно бухгалтерських платіжок)]]/Таблица1[[#This Row],[Споживання електричної енергії, кВт∙год]]*1000,)</f>
        <v>0</v>
      </c>
    </row>
  </sheetData>
  <phoneticPr fontId="31" type="noConversion"/>
  <dataValidations count="17">
    <dataValidation allowBlank="1" showInputMessage="1" showErrorMessage="1" promptTitle="Опалювальна площа будівлі" prompt="Визначається як сумарна площа поверхів (у тому числі й мансардного, опалюваного цокольного і підвального) будівлі, яка вимірюються у межах внутрішніх поверхонь зовнішніх стін, включаючи площу, що займають перегородки й внутрішні стіни" sqref="D4" xr:uid="{4414F320-DD25-0F46-92BE-3C5FF1830CB1}"/>
    <dataValidation allowBlank="1" showInputMessage="1" showErrorMessage="1" promptTitle="Розраховано автоматично" prompt="Енергетичний ефект від зменшення споживання = Різниця споживання × Опалювальну площу_x000a_" sqref="L4" xr:uid="{BF6AA5D5-1C4C-5145-82A0-2F27C2632500}"/>
    <dataValidation allowBlank="1" showInputMessage="1" showErrorMessage="1" promptTitle="Розраховано автоматично" prompt="Економічний ефект від зменшення споживання = Енергетичний ефект * Вартість 1 кВт×год_x000a_" sqref="M4" xr:uid="{EAE9BFEF-10EE-F94E-BA3C-546AEF957417}"/>
    <dataValidation allowBlank="1" showInputMessage="1" showErrorMessage="1" promptTitle="Розраховано автоматично" prompt="Різниця споживання = Питоме споживання - Еталонне значення_x000a_" sqref="K4" xr:uid="{D809F3E3-70D5-594F-86D3-EB56557E3C12}"/>
    <dataValidation allowBlank="1" showInputMessage="1" showErrorMessage="1" promptTitle="Розраховано автоматично" prompt="див. лист &quot;еталонні значення&quot;" sqref="J4:J46" xr:uid="{D52E404E-408D-BB40-9224-F52B967A9DF5}"/>
    <dataValidation type="custom" errorStyle="warning" allowBlank="1" showInputMessage="1" showErrorMessage="1" errorTitle="Видалити дані?" error="Тариф розраховано автоматично як учереднене річне значення. Ви впевнені, що хочете змінити тариф?" sqref="W6:W43" xr:uid="{1D69DE68-7A98-2849-A0C2-B7245AD25D5E}">
      <formula1>#REF!/12</formula1>
    </dataValidation>
    <dataValidation allowBlank="1" showInputMessage="1" showErrorMessage="1" promptTitle="Фактичне споживання" prompt="Фактичне споживання будівлі, визначене за показниками вузла обліку" sqref="F4" xr:uid="{1014E30A-6D58-40EB-9B5D-174CD2A035FF}"/>
    <dataValidation type="custom" errorStyle="warning" allowBlank="1" showInputMessage="1" showErrorMessage="1" errorTitle="Видалити дані?" error="Тариф розраховано автоматично як усереднене річне значення. Ви впевнені, що хочете змінити тариф?" sqref="W5 O5:O43" xr:uid="{119E3BC8-AE42-F24E-9DED-BA34CE18179C}">
      <formula1>#REF!/12</formula1>
    </dataValidation>
    <dataValidation type="custom" errorStyle="warning" allowBlank="1" showInputMessage="1" showErrorMessage="1" errorTitle="Видалити дані?" error="Тариф розраховано автоматично як усереднене річне значення. Ви впевнені, що хочете змінити тариф?" promptTitle="Розраховано автоматично" prompt="Тариф розраховано автоматично як усереднене річне значення." sqref="O4" xr:uid="{5B45CDBB-B74C-C84D-B422-F07A77ED85C1}">
      <formula1>#REF!/12</formula1>
    </dataValidation>
    <dataValidation allowBlank="1" showInputMessage="1" showErrorMessage="1" promptTitle="Розраховано автоматично" prompt="Питоме споживання = споживання / опалювальна площа" sqref="I4" xr:uid="{1540FDCC-F36C-464E-9E57-F0A6B7C22B89}"/>
    <dataValidation allowBlank="1" showInputMessage="1" showErrorMessage="1" promptTitle="Розраховано автоматично" prompt="Споживання (кВт год) = фактичне споживання * перевідний коефіцієнт_x000a_Централізоване теплопостачаня, Гкал - 1163_x000a_Природний газ, м3- 9,3_x000a_Вугілля, кг - 6,2_x000a_Деревина, кг - 3,7_x000a_Пелети, кг - 4,7_x000a_Брикети, кг - 4,2_x000a_Щепа, кг - 3,1_x000a_" sqref="H4:H46" xr:uid="{8487DB80-5582-2E4C-89FE-88FD022D1F8B}"/>
    <dataValidation allowBlank="1" showInputMessage="1" showErrorMessage="1" promptTitle="Building" prompt="  " sqref="B3" xr:uid="{4AA8A351-43EC-2445-A7E8-7D4942B83A04}"/>
    <dataValidation allowBlank="1" showInputMessage="1" showErrorMessage="1" promptTitle="Building use / category" prompt="  " sqref="C3" xr:uid="{3195D25D-595F-3545-8143-FC780A7E16A5}"/>
    <dataValidation allowBlank="1" showInputMessage="1" showErrorMessage="1" promptTitle="Heated floor space" prompt="  " sqref="D3" xr:uid="{CE8D7910-B48C-964E-8AB7-B863C65D4253}"/>
    <dataValidation allowBlank="1" showInputMessage="1" showErrorMessage="1" promptTitle="heatconsumption kWh" sqref="F3" xr:uid="{861C3626-1A15-F148-A90A-CD21FDBEC66C}"/>
    <dataValidation type="list" allowBlank="1" showInputMessage="1" showErrorMessage="1" sqref="C4:C46" xr:uid="{EFC51EF5-053D-0B4E-9F52-E79DF16B9B29}">
      <formula1>$AS$4:$AS$18</formula1>
    </dataValidation>
    <dataValidation type="list" allowBlank="1" showInputMessage="1" showErrorMessage="1" sqref="E4:E46" xr:uid="{5F306D33-CB07-8C45-B3A5-7BDDABDCE0A1}">
      <formula1>$AT$4:$AT$13</formula1>
    </dataValidation>
  </dataValidations>
  <pageMargins left="0.7" right="0.7" top="0.75" bottom="0.75" header="0.3" footer="0.3"/>
  <pageSetup paperSize="9" orientation="portrait" horizontalDpi="0" verticalDpi="0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31381-DD14-4B9B-BA4D-D205625D28C9}">
  <dimension ref="A1:AB45"/>
  <sheetViews>
    <sheetView showGridLines="0" tabSelected="1" view="pageBreakPreview" topLeftCell="A3" zoomScale="130" zoomScaleNormal="100" zoomScaleSheetLayoutView="130" zoomScalePageLayoutView="112" workbookViewId="0">
      <selection activeCell="M1" sqref="M1"/>
    </sheetView>
  </sheetViews>
  <sheetFormatPr defaultColWidth="11.5546875" defaultRowHeight="15.95" outlineLevelCol="1"/>
  <cols>
    <col min="1" max="1" width="1.88671875" customWidth="1"/>
    <col min="2" max="2" width="6.88671875" customWidth="1"/>
    <col min="3" max="3" width="5.6640625" customWidth="1"/>
    <col min="4" max="4" width="3.5546875" customWidth="1"/>
    <col min="5" max="5" width="15.33203125" customWidth="1"/>
    <col min="6" max="6" width="6.109375" customWidth="1"/>
    <col min="7" max="7" width="2.44140625" customWidth="1"/>
    <col min="8" max="8" width="9" customWidth="1"/>
    <col min="9" max="9" width="9.109375" customWidth="1"/>
    <col min="10" max="10" width="14.33203125" customWidth="1"/>
    <col min="11" max="11" width="8" customWidth="1" outlineLevel="1"/>
    <col min="12" max="12" width="6.5546875" customWidth="1" outlineLevel="1"/>
    <col min="13" max="13" width="4.33203125" customWidth="1" outlineLevel="1"/>
    <col min="14" max="20" width="11.5546875" customWidth="1" outlineLevel="1"/>
    <col min="21" max="21" width="16" customWidth="1" outlineLevel="1"/>
    <col min="22" max="25" width="11.5546875" customWidth="1" outlineLevel="1"/>
    <col min="27" max="27" width="13.5546875" customWidth="1"/>
  </cols>
  <sheetData>
    <row r="1" spans="1:15">
      <c r="B1" s="15"/>
      <c r="C1" s="15"/>
      <c r="D1" s="15"/>
      <c r="E1" s="15"/>
      <c r="F1" s="15"/>
      <c r="G1" s="15"/>
      <c r="H1" s="15"/>
      <c r="K1" s="53" t="s">
        <v>67</v>
      </c>
      <c r="M1" s="115">
        <v>3</v>
      </c>
    </row>
    <row r="2" spans="1:15" ht="30">
      <c r="A2" s="21" t="s">
        <v>68</v>
      </c>
      <c r="C2" s="16"/>
      <c r="E2" s="15"/>
      <c r="F2" s="15"/>
      <c r="G2" s="15"/>
      <c r="H2" s="15"/>
      <c r="K2" t="s">
        <v>69</v>
      </c>
      <c r="M2" s="116" t="s">
        <v>70</v>
      </c>
      <c r="N2" s="117"/>
      <c r="O2" s="118"/>
    </row>
    <row r="3" spans="1:15" ht="30" customHeight="1">
      <c r="A3" s="21" t="s">
        <v>71</v>
      </c>
      <c r="E3" s="15"/>
      <c r="F3" s="15"/>
      <c r="G3" s="15"/>
      <c r="H3" s="15"/>
    </row>
    <row r="4" spans="1:15" ht="12.95" customHeight="1">
      <c r="B4" s="21"/>
      <c r="E4" s="15"/>
      <c r="F4" s="15"/>
      <c r="G4" s="15"/>
      <c r="H4" s="15"/>
    </row>
    <row r="5" spans="1:15">
      <c r="B5" s="23" t="str">
        <f>M2</f>
        <v>м. Рівне, вул. Незалежності</v>
      </c>
      <c r="E5" s="15"/>
      <c r="F5" s="15"/>
      <c r="G5" s="15"/>
      <c r="H5" s="15"/>
    </row>
    <row r="6" spans="1:15">
      <c r="A6" s="18" t="str">
        <f>INDEX(Таблица1[],MATCH('Потенціал економії'!M1,Таблица1[№],0),2)</f>
        <v>ЗДО №5</v>
      </c>
      <c r="C6" s="15"/>
      <c r="D6" s="15"/>
      <c r="E6" s="15"/>
      <c r="H6" s="15"/>
    </row>
    <row r="7" spans="1:15">
      <c r="E7" s="15"/>
      <c r="H7" s="15"/>
    </row>
    <row r="8" spans="1:15" ht="17.100000000000001" thickBot="1">
      <c r="A8" s="27" t="s">
        <v>72</v>
      </c>
      <c r="B8" s="24"/>
      <c r="C8" s="25"/>
      <c r="D8" s="25"/>
      <c r="E8" s="99"/>
      <c r="F8" s="26"/>
      <c r="G8" s="25"/>
      <c r="H8" s="25"/>
      <c r="I8" s="26"/>
      <c r="J8" s="26"/>
    </row>
    <row r="9" spans="1:15" ht="8.1" customHeight="1">
      <c r="B9" s="15"/>
      <c r="C9" s="15"/>
      <c r="E9" s="15"/>
      <c r="G9" s="15"/>
      <c r="H9" s="15"/>
    </row>
    <row r="10" spans="1:15">
      <c r="A10" s="28" t="s">
        <v>5</v>
      </c>
      <c r="B10" s="29"/>
      <c r="C10" s="28"/>
      <c r="D10" s="29"/>
      <c r="E10" s="28" t="s">
        <v>4</v>
      </c>
      <c r="G10" s="28"/>
      <c r="H10" s="28" t="str">
        <f>Таблица1[[#Headers],[Джерело теплозабезпечення]]</f>
        <v>Джерело теплозабезпечення</v>
      </c>
    </row>
    <row r="11" spans="1:15">
      <c r="B11" s="38">
        <f>INDEX(Таблица1[],MATCH('Потенціал економії'!M1,Таблица1[№],0),4)</f>
        <v>320</v>
      </c>
      <c r="C11" s="19"/>
      <c r="E11" s="39" t="str">
        <f>INDEX(Таблица1[],MATCH('Потенціал економії'!M1,Таблица1[№],0),3)</f>
        <v>дитячий садок</v>
      </c>
      <c r="G11" s="19"/>
      <c r="H11" s="39" t="str">
        <f>INDEX(Таблица1[],MATCH('Потенціал економії'!M1,Таблица1[№],0),5)</f>
        <v>Індивідуальне опалення (природний газ)</v>
      </c>
    </row>
    <row r="12" spans="1:15">
      <c r="B12" s="20"/>
      <c r="C12" s="20"/>
      <c r="E12" s="100" t="str">
        <f>"Рік аналізу           "&amp;'Перелік будівель'!B2</f>
        <v>Рік аналізу           2024</v>
      </c>
      <c r="F12" s="39"/>
      <c r="G12" s="19"/>
      <c r="H12" s="19"/>
    </row>
    <row r="13" spans="1:15" ht="17.100000000000001" thickBot="1">
      <c r="A13" s="77" t="s">
        <v>73</v>
      </c>
      <c r="B13" s="27"/>
      <c r="C13" s="27"/>
      <c r="D13" s="27"/>
      <c r="E13" s="27"/>
      <c r="F13" s="27"/>
      <c r="G13" s="27"/>
      <c r="H13" s="27"/>
      <c r="I13" s="27"/>
      <c r="J13" s="27"/>
    </row>
    <row r="14" spans="1:15" ht="23.1" customHeight="1" thickBot="1">
      <c r="A14" s="31" t="s">
        <v>74</v>
      </c>
      <c r="B14" s="33"/>
      <c r="C14" s="34"/>
      <c r="D14" s="34"/>
      <c r="E14" s="34"/>
      <c r="F14" s="17"/>
      <c r="G14" s="17"/>
      <c r="H14" s="31" t="s">
        <v>75</v>
      </c>
      <c r="I14" s="30"/>
    </row>
    <row r="15" spans="1:15" ht="9.9499999999999993" customHeight="1" thickBot="1">
      <c r="C15" s="22"/>
      <c r="D15" s="22"/>
      <c r="E15" s="22"/>
      <c r="F15" s="22"/>
      <c r="G15" s="22"/>
      <c r="I15" s="22"/>
      <c r="J15" s="22"/>
    </row>
    <row r="16" spans="1:15" ht="17.100000000000001" thickBot="1">
      <c r="A16" s="32" t="s">
        <v>76</v>
      </c>
      <c r="C16" s="22"/>
      <c r="D16" s="22"/>
      <c r="E16" s="35">
        <f>INDEX(Таблица1[],MATCH('Потенціал економії'!M1,Таблица1[№],0),8)</f>
        <v>93000</v>
      </c>
      <c r="F16" s="40"/>
      <c r="G16" s="22"/>
      <c r="H16" s="32" t="s">
        <v>76</v>
      </c>
      <c r="J16" s="35">
        <f>INDEX(Таблица1[],MATCH('Потенціал економії'!M1,Таблица1[№],0),16)</f>
        <v>8150</v>
      </c>
    </row>
    <row r="17" spans="1:28" ht="17.100000000000001" thickBot="1">
      <c r="A17" s="32" t="s">
        <v>77</v>
      </c>
      <c r="E17" s="36">
        <f>INDEX(Таблица1[],MATCH('Потенціал економії'!M1,Таблица1[№],0),9)</f>
        <v>290.625</v>
      </c>
      <c r="F17" s="40"/>
      <c r="H17" s="32" t="s">
        <v>78</v>
      </c>
      <c r="J17" s="36">
        <f>INDEX(Таблица1[],MATCH('Потенціал економії'!M1,Таблица1[№],0),17)</f>
        <v>25.46875</v>
      </c>
    </row>
    <row r="18" spans="1:28">
      <c r="A18" s="32" t="s">
        <v>79</v>
      </c>
      <c r="D18" s="22"/>
      <c r="E18" s="120">
        <f>INDEX(Таблица1[],MATCH('Потенціал економії'!M1,Таблица1[№],0),10)</f>
        <v>107</v>
      </c>
      <c r="F18" s="41"/>
      <c r="G18" s="22"/>
      <c r="H18" s="32" t="s">
        <v>80</v>
      </c>
      <c r="J18" s="120">
        <f>INDEX(Таблица1[],MATCH('Потенціал економії'!M1,Таблица1[№],0),18)</f>
        <v>16</v>
      </c>
    </row>
    <row r="19" spans="1:28" ht="17.100000000000001" thickBot="1">
      <c r="A19" s="32" t="s">
        <v>81</v>
      </c>
      <c r="D19" s="22"/>
      <c r="E19" s="121"/>
      <c r="F19" s="41"/>
      <c r="G19" s="22"/>
      <c r="H19" s="32" t="s">
        <v>81</v>
      </c>
      <c r="J19" s="121"/>
    </row>
    <row r="20" spans="1:28">
      <c r="B20" s="22"/>
      <c r="C20" s="22"/>
      <c r="D20" s="22"/>
      <c r="E20" s="22"/>
      <c r="F20" s="41"/>
      <c r="G20" s="22"/>
      <c r="I20" s="22"/>
      <c r="J20" s="22"/>
    </row>
    <row r="21" spans="1:28">
      <c r="B21" s="22"/>
      <c r="C21" s="22"/>
      <c r="D21" s="22"/>
      <c r="E21" s="22"/>
      <c r="F21" s="41"/>
      <c r="G21" s="22"/>
      <c r="I21" s="22"/>
      <c r="J21" s="22"/>
    </row>
    <row r="22" spans="1:28">
      <c r="B22" s="22"/>
      <c r="C22" s="22"/>
      <c r="D22" s="22"/>
      <c r="E22" s="22"/>
      <c r="F22" s="41"/>
      <c r="G22" s="22"/>
      <c r="I22" s="22"/>
      <c r="J22" s="22"/>
    </row>
    <row r="23" spans="1:28">
      <c r="B23" s="22"/>
      <c r="C23" s="22"/>
      <c r="D23" s="22"/>
      <c r="E23" s="22"/>
      <c r="F23" s="41"/>
      <c r="G23" s="22"/>
      <c r="I23" s="22"/>
      <c r="J23" s="22"/>
    </row>
    <row r="24" spans="1:28">
      <c r="B24" s="22"/>
      <c r="C24" s="22"/>
      <c r="D24" s="22"/>
      <c r="E24" s="22"/>
      <c r="F24" s="41"/>
      <c r="G24" s="22"/>
      <c r="I24" s="22"/>
      <c r="J24" s="22"/>
    </row>
    <row r="25" spans="1:28" ht="22.5" customHeight="1">
      <c r="B25" s="22"/>
      <c r="C25" s="22"/>
      <c r="D25" s="22"/>
      <c r="E25" s="22"/>
      <c r="F25" s="41"/>
      <c r="G25" s="22"/>
      <c r="I25" s="22"/>
      <c r="J25" s="22"/>
    </row>
    <row r="26" spans="1:28">
      <c r="B26" s="22"/>
      <c r="C26" s="22"/>
      <c r="D26" s="22"/>
      <c r="E26" s="22"/>
      <c r="F26" s="41"/>
      <c r="G26" s="22"/>
      <c r="I26" s="22"/>
      <c r="J26" s="22"/>
    </row>
    <row r="27" spans="1:28" ht="28.5" customHeight="1" thickBot="1">
      <c r="B27" s="22"/>
      <c r="C27" s="22"/>
      <c r="D27" s="22"/>
      <c r="E27" s="22"/>
      <c r="F27" s="41"/>
      <c r="G27" s="22"/>
      <c r="I27" s="22"/>
      <c r="J27" s="22"/>
    </row>
    <row r="28" spans="1:28" ht="17.100000000000001" thickBot="1">
      <c r="A28" s="32" t="s">
        <v>82</v>
      </c>
      <c r="D28" s="22"/>
      <c r="E28" s="37">
        <f>INDEX(Таблица1[],MATCH('Потенціал економії'!M1,Таблица1[№],0),14)*1000</f>
        <v>650000</v>
      </c>
      <c r="F28" s="41"/>
      <c r="G28" s="22"/>
      <c r="H28" s="32" t="s">
        <v>82</v>
      </c>
      <c r="J28" s="37">
        <f>INDEX(Таблица1[],MATCH('Потенціал економії'!M1,Таблица1[№],0),22)*1000</f>
        <v>68000</v>
      </c>
    </row>
    <row r="29" spans="1:28" ht="12" customHeight="1">
      <c r="B29" s="22"/>
      <c r="C29" s="22"/>
      <c r="D29" s="22"/>
      <c r="E29" s="22"/>
      <c r="F29" s="41"/>
      <c r="G29" s="22"/>
      <c r="I29" s="22"/>
      <c r="J29" s="22"/>
    </row>
    <row r="30" spans="1:28" ht="17.100000000000001" thickBot="1">
      <c r="A30" s="122" t="s">
        <v>83</v>
      </c>
      <c r="B30" s="122"/>
      <c r="C30" s="122"/>
      <c r="D30" s="122"/>
      <c r="E30" s="122"/>
      <c r="F30" s="122"/>
      <c r="G30" s="122"/>
      <c r="H30" s="122"/>
      <c r="I30" s="122"/>
      <c r="J30" s="122"/>
    </row>
    <row r="31" spans="1:28" ht="11.1" customHeight="1" thickBot="1">
      <c r="B31" s="22"/>
      <c r="C31" s="22"/>
      <c r="D31" s="22"/>
      <c r="E31" s="80"/>
      <c r="F31" s="22"/>
      <c r="G31" s="22"/>
      <c r="I31" s="22"/>
      <c r="J31" s="81"/>
      <c r="L31" s="20"/>
      <c r="Z31" s="69"/>
      <c r="AA31" s="70" t="s">
        <v>74</v>
      </c>
      <c r="AB31" s="70" t="s">
        <v>84</v>
      </c>
    </row>
    <row r="32" spans="1:28" ht="15.95" customHeight="1" thickBot="1">
      <c r="A32" s="83" t="s">
        <v>85</v>
      </c>
      <c r="B32" s="32"/>
      <c r="C32" s="32"/>
      <c r="D32" s="32"/>
      <c r="E32" s="79">
        <f>INDEX(Таблица1[],MATCH('Потенціал економії'!M1,Таблица1[№],0),11)</f>
        <v>183.625</v>
      </c>
      <c r="F32" s="41"/>
      <c r="G32" s="22"/>
      <c r="H32" s="83" t="s">
        <v>85</v>
      </c>
      <c r="I32" s="32"/>
      <c r="J32" s="82">
        <f>INDEX(Таблица1[],MATCH('Потенціал економії'!M1,Таблица1[№],0),19)</f>
        <v>9.46875</v>
      </c>
      <c r="L32" s="75"/>
      <c r="Z32" s="70" t="s">
        <v>86</v>
      </c>
      <c r="AA32" s="71">
        <f>E34</f>
        <v>410688.17204301077</v>
      </c>
      <c r="AB32" s="71">
        <f>J34</f>
        <v>25280.981595092024</v>
      </c>
    </row>
    <row r="33" spans="1:28" ht="15.95" customHeight="1" thickBot="1">
      <c r="A33" s="83" t="s">
        <v>87</v>
      </c>
      <c r="B33" s="32"/>
      <c r="C33" s="32"/>
      <c r="D33" s="32"/>
      <c r="E33" s="35">
        <f>INDEX(Таблица1[],MATCH('Потенціал економії'!M1,Таблица1[№],0),12)</f>
        <v>58760</v>
      </c>
      <c r="F33" s="41"/>
      <c r="G33" s="22"/>
      <c r="H33" s="83" t="s">
        <v>87</v>
      </c>
      <c r="I33" s="32"/>
      <c r="J33" s="78">
        <f>INDEX(Таблица1[],MATCH('Потенціал економії'!M1,Таблица1[№],0),20)</f>
        <v>3030</v>
      </c>
      <c r="Z33" s="70" t="s">
        <v>88</v>
      </c>
      <c r="AA33" s="71">
        <f>E18*B11*INDEX(Таблица1[],MATCH('Потенціал економії'!M1,Таблица1[№],0),15)</f>
        <v>239311.82795698926</v>
      </c>
      <c r="AB33" s="71">
        <f>J18*B11*INDEX(Таблица1[],MATCH('Потенціал економії'!M1,Таблица1[№],0),23)</f>
        <v>42719.018404907976</v>
      </c>
    </row>
    <row r="34" spans="1:28" ht="15.95" customHeight="1" thickBot="1">
      <c r="A34" s="83" t="s">
        <v>89</v>
      </c>
      <c r="B34" s="32"/>
      <c r="C34" s="32"/>
      <c r="D34" s="32"/>
      <c r="E34" s="37">
        <f>INDEX(Таблица1[],MATCH('Потенціал економії'!M1,Таблица1[№],0),13)</f>
        <v>410688.17204301077</v>
      </c>
      <c r="F34" s="41"/>
      <c r="G34" s="22"/>
      <c r="H34" s="83" t="s">
        <v>89</v>
      </c>
      <c r="I34" s="32"/>
      <c r="J34" s="37">
        <f>INDEX(Таблица1[],MATCH('Потенціал економії'!M1,Таблица1[№],0),21)</f>
        <v>25280.981595092024</v>
      </c>
      <c r="Z34" s="70" t="s">
        <v>90</v>
      </c>
      <c r="AA34" s="71">
        <f>E28</f>
        <v>650000</v>
      </c>
      <c r="AB34" s="71">
        <f>J28</f>
        <v>68000</v>
      </c>
    </row>
    <row r="35" spans="1:28">
      <c r="B35" s="22"/>
      <c r="C35" s="22"/>
      <c r="D35" s="22"/>
      <c r="E35" s="22"/>
      <c r="F35" s="41"/>
      <c r="G35" s="22"/>
      <c r="I35" s="22"/>
      <c r="J35" s="22"/>
    </row>
    <row r="36" spans="1:28">
      <c r="B36" s="22"/>
      <c r="C36" s="22"/>
      <c r="D36" s="22"/>
      <c r="E36" s="22"/>
      <c r="F36" s="41"/>
      <c r="G36" s="22"/>
      <c r="I36" s="22"/>
      <c r="J36" s="22"/>
    </row>
    <row r="37" spans="1:28">
      <c r="B37" s="22"/>
      <c r="C37" s="22"/>
      <c r="D37" s="22"/>
      <c r="E37" s="22"/>
      <c r="F37" s="41"/>
      <c r="G37" s="22"/>
      <c r="I37" s="22"/>
      <c r="J37" s="22"/>
    </row>
    <row r="38" spans="1:28">
      <c r="C38" s="22"/>
      <c r="E38" s="22"/>
      <c r="F38" s="41"/>
      <c r="G38" s="22"/>
      <c r="J38" s="22"/>
    </row>
    <row r="39" spans="1:28">
      <c r="B39" s="22"/>
      <c r="C39" s="22"/>
      <c r="D39" s="22"/>
      <c r="E39" s="22"/>
      <c r="F39" s="41"/>
      <c r="G39" s="22"/>
      <c r="I39" s="22"/>
      <c r="J39" s="22"/>
      <c r="N39" s="76"/>
    </row>
    <row r="40" spans="1:28">
      <c r="C40" s="22"/>
      <c r="E40" s="22"/>
      <c r="F40" s="41"/>
      <c r="G40" s="22"/>
      <c r="J40" s="22"/>
      <c r="N40" s="76"/>
    </row>
    <row r="41" spans="1:28">
      <c r="B41" s="22"/>
      <c r="C41" s="22"/>
      <c r="D41" s="22"/>
      <c r="E41" s="22"/>
      <c r="F41" s="41"/>
      <c r="G41" s="22"/>
      <c r="I41" s="22"/>
      <c r="J41" s="22"/>
    </row>
    <row r="42" spans="1:28">
      <c r="E42" s="22"/>
      <c r="F42" s="41"/>
      <c r="G42" s="22"/>
      <c r="J42" s="22"/>
    </row>
    <row r="43" spans="1:28" ht="41.1" customHeight="1">
      <c r="B43" s="123" t="s">
        <v>91</v>
      </c>
      <c r="C43" s="123"/>
      <c r="D43" s="22"/>
      <c r="E43" s="119">
        <f>(AA32/AA34)</f>
        <v>0.63182795698924732</v>
      </c>
      <c r="F43" s="22"/>
      <c r="G43" s="125" t="s">
        <v>91</v>
      </c>
      <c r="H43" s="125"/>
      <c r="I43" s="124">
        <f>AB32/AB34</f>
        <v>0.37177914110429444</v>
      </c>
      <c r="J43" s="124"/>
    </row>
    <row r="44" spans="1:28">
      <c r="B44" s="123"/>
      <c r="C44" s="123"/>
      <c r="D44" s="22"/>
      <c r="E44" s="22"/>
      <c r="F44" s="22"/>
      <c r="G44" s="125"/>
      <c r="H44" s="125"/>
      <c r="I44" s="22"/>
    </row>
    <row r="45" spans="1:28">
      <c r="B45" s="22"/>
      <c r="C45" s="22"/>
      <c r="D45" s="22"/>
      <c r="E45" s="22"/>
      <c r="F45" s="22"/>
      <c r="G45" s="22"/>
      <c r="H45" s="22"/>
      <c r="I45" s="22"/>
      <c r="J45" s="22"/>
    </row>
  </sheetData>
  <mergeCells count="6">
    <mergeCell ref="E18:E19"/>
    <mergeCell ref="J18:J19"/>
    <mergeCell ref="A30:J30"/>
    <mergeCell ref="B43:C44"/>
    <mergeCell ref="I43:J43"/>
    <mergeCell ref="G43:H44"/>
  </mergeCells>
  <pageMargins left="0.75" right="0.25" top="0.75" bottom="0.75" header="0.3" footer="0.3"/>
  <pageSetup paperSize="9" orientation="portrait" horizontalDpi="360" verticalDpi="360" r:id="rId1"/>
  <headerFooter alignWithMargins="0">
    <oddHeader>&amp;L&amp;G</oddHeader>
    <oddFooter>&amp;R&amp;G</oddFooter>
  </headerFooter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F4E6A-D10A-9B4A-B9BA-5CBC9865A792}">
  <sheetPr>
    <pageSetUpPr fitToPage="1"/>
  </sheetPr>
  <dimension ref="A1:E42"/>
  <sheetViews>
    <sheetView zoomScale="125" zoomScaleNormal="70" workbookViewId="0">
      <selection activeCell="D19" sqref="D19"/>
    </sheetView>
  </sheetViews>
  <sheetFormatPr defaultColWidth="11.44140625" defaultRowHeight="12.95" outlineLevelRow="1"/>
  <cols>
    <col min="1" max="1" width="2.88671875" style="6" customWidth="1"/>
    <col min="2" max="2" width="31.88671875" style="2" customWidth="1"/>
    <col min="3" max="3" width="14.44140625" style="2" customWidth="1"/>
    <col min="4" max="4" width="13.44140625" style="2" customWidth="1"/>
    <col min="5" max="241" width="11.44140625" style="2"/>
    <col min="242" max="242" width="2.5546875" style="2" bestFit="1" customWidth="1"/>
    <col min="243" max="243" width="21" style="2" customWidth="1"/>
    <col min="244" max="250" width="11.44140625" style="2"/>
    <col min="251" max="251" width="2.5546875" style="2" bestFit="1" customWidth="1"/>
    <col min="252" max="252" width="21.88671875" style="2" bestFit="1" customWidth="1"/>
    <col min="253" max="253" width="7.33203125" style="2" bestFit="1" customWidth="1"/>
    <col min="254" max="254" width="7.88671875" style="2" bestFit="1" customWidth="1"/>
    <col min="255" max="255" width="8.6640625" style="2" bestFit="1" customWidth="1"/>
    <col min="256" max="256" width="7.88671875" style="2" bestFit="1" customWidth="1"/>
    <col min="257" max="257" width="8.6640625" style="2" bestFit="1" customWidth="1"/>
    <col min="258" max="258" width="7.6640625" style="2" bestFit="1" customWidth="1"/>
    <col min="259" max="259" width="8.6640625" style="2" bestFit="1" customWidth="1"/>
    <col min="260" max="497" width="11.44140625" style="2"/>
    <col min="498" max="498" width="2.5546875" style="2" bestFit="1" customWidth="1"/>
    <col min="499" max="499" width="21" style="2" customWidth="1"/>
    <col min="500" max="506" width="11.44140625" style="2"/>
    <col min="507" max="507" width="2.5546875" style="2" bestFit="1" customWidth="1"/>
    <col min="508" max="508" width="21.88671875" style="2" bestFit="1" customWidth="1"/>
    <col min="509" max="509" width="7.33203125" style="2" bestFit="1" customWidth="1"/>
    <col min="510" max="510" width="7.88671875" style="2" bestFit="1" customWidth="1"/>
    <col min="511" max="511" width="8.6640625" style="2" bestFit="1" customWidth="1"/>
    <col min="512" max="512" width="7.88671875" style="2" bestFit="1" customWidth="1"/>
    <col min="513" max="513" width="8.6640625" style="2" bestFit="1" customWidth="1"/>
    <col min="514" max="514" width="7.6640625" style="2" bestFit="1" customWidth="1"/>
    <col min="515" max="515" width="8.6640625" style="2" bestFit="1" customWidth="1"/>
    <col min="516" max="753" width="11.44140625" style="2"/>
    <col min="754" max="754" width="2.5546875" style="2" bestFit="1" customWidth="1"/>
    <col min="755" max="755" width="21" style="2" customWidth="1"/>
    <col min="756" max="762" width="11.44140625" style="2"/>
    <col min="763" max="763" width="2.5546875" style="2" bestFit="1" customWidth="1"/>
    <col min="764" max="764" width="21.88671875" style="2" bestFit="1" customWidth="1"/>
    <col min="765" max="765" width="7.33203125" style="2" bestFit="1" customWidth="1"/>
    <col min="766" max="766" width="7.88671875" style="2" bestFit="1" customWidth="1"/>
    <col min="767" max="767" width="8.6640625" style="2" bestFit="1" customWidth="1"/>
    <col min="768" max="768" width="7.88671875" style="2" bestFit="1" customWidth="1"/>
    <col min="769" max="769" width="8.6640625" style="2" bestFit="1" customWidth="1"/>
    <col min="770" max="770" width="7.6640625" style="2" bestFit="1" customWidth="1"/>
    <col min="771" max="771" width="8.6640625" style="2" bestFit="1" customWidth="1"/>
    <col min="772" max="1009" width="11.44140625" style="2"/>
    <col min="1010" max="1010" width="2.5546875" style="2" bestFit="1" customWidth="1"/>
    <col min="1011" max="1011" width="21" style="2" customWidth="1"/>
    <col min="1012" max="1018" width="11.44140625" style="2"/>
    <col min="1019" max="1019" width="2.5546875" style="2" bestFit="1" customWidth="1"/>
    <col min="1020" max="1020" width="21.88671875" style="2" bestFit="1" customWidth="1"/>
    <col min="1021" max="1021" width="7.33203125" style="2" bestFit="1" customWidth="1"/>
    <col min="1022" max="1022" width="7.88671875" style="2" bestFit="1" customWidth="1"/>
    <col min="1023" max="1023" width="8.6640625" style="2" bestFit="1" customWidth="1"/>
    <col min="1024" max="1024" width="7.88671875" style="2" bestFit="1" customWidth="1"/>
    <col min="1025" max="1025" width="8.6640625" style="2" bestFit="1" customWidth="1"/>
    <col min="1026" max="1026" width="7.6640625" style="2" bestFit="1" customWidth="1"/>
    <col min="1027" max="1027" width="8.6640625" style="2" bestFit="1" customWidth="1"/>
    <col min="1028" max="1265" width="11.44140625" style="2"/>
    <col min="1266" max="1266" width="2.5546875" style="2" bestFit="1" customWidth="1"/>
    <col min="1267" max="1267" width="21" style="2" customWidth="1"/>
    <col min="1268" max="1274" width="11.44140625" style="2"/>
    <col min="1275" max="1275" width="2.5546875" style="2" bestFit="1" customWidth="1"/>
    <col min="1276" max="1276" width="21.88671875" style="2" bestFit="1" customWidth="1"/>
    <col min="1277" max="1277" width="7.33203125" style="2" bestFit="1" customWidth="1"/>
    <col min="1278" max="1278" width="7.88671875" style="2" bestFit="1" customWidth="1"/>
    <col min="1279" max="1279" width="8.6640625" style="2" bestFit="1" customWidth="1"/>
    <col min="1280" max="1280" width="7.88671875" style="2" bestFit="1" customWidth="1"/>
    <col min="1281" max="1281" width="8.6640625" style="2" bestFit="1" customWidth="1"/>
    <col min="1282" max="1282" width="7.6640625" style="2" bestFit="1" customWidth="1"/>
    <col min="1283" max="1283" width="8.6640625" style="2" bestFit="1" customWidth="1"/>
    <col min="1284" max="1521" width="11.44140625" style="2"/>
    <col min="1522" max="1522" width="2.5546875" style="2" bestFit="1" customWidth="1"/>
    <col min="1523" max="1523" width="21" style="2" customWidth="1"/>
    <col min="1524" max="1530" width="11.44140625" style="2"/>
    <col min="1531" max="1531" width="2.5546875" style="2" bestFit="1" customWidth="1"/>
    <col min="1532" max="1532" width="21.88671875" style="2" bestFit="1" customWidth="1"/>
    <col min="1533" max="1533" width="7.33203125" style="2" bestFit="1" customWidth="1"/>
    <col min="1534" max="1534" width="7.88671875" style="2" bestFit="1" customWidth="1"/>
    <col min="1535" max="1535" width="8.6640625" style="2" bestFit="1" customWidth="1"/>
    <col min="1536" max="1536" width="7.88671875" style="2" bestFit="1" customWidth="1"/>
    <col min="1537" max="1537" width="8.6640625" style="2" bestFit="1" customWidth="1"/>
    <col min="1538" max="1538" width="7.6640625" style="2" bestFit="1" customWidth="1"/>
    <col min="1539" max="1539" width="8.6640625" style="2" bestFit="1" customWidth="1"/>
    <col min="1540" max="1777" width="11.44140625" style="2"/>
    <col min="1778" max="1778" width="2.5546875" style="2" bestFit="1" customWidth="1"/>
    <col min="1779" max="1779" width="21" style="2" customWidth="1"/>
    <col min="1780" max="1786" width="11.44140625" style="2"/>
    <col min="1787" max="1787" width="2.5546875" style="2" bestFit="1" customWidth="1"/>
    <col min="1788" max="1788" width="21.88671875" style="2" bestFit="1" customWidth="1"/>
    <col min="1789" max="1789" width="7.33203125" style="2" bestFit="1" customWidth="1"/>
    <col min="1790" max="1790" width="7.88671875" style="2" bestFit="1" customWidth="1"/>
    <col min="1791" max="1791" width="8.6640625" style="2" bestFit="1" customWidth="1"/>
    <col min="1792" max="1792" width="7.88671875" style="2" bestFit="1" customWidth="1"/>
    <col min="1793" max="1793" width="8.6640625" style="2" bestFit="1" customWidth="1"/>
    <col min="1794" max="1794" width="7.6640625" style="2" bestFit="1" customWidth="1"/>
    <col min="1795" max="1795" width="8.6640625" style="2" bestFit="1" customWidth="1"/>
    <col min="1796" max="2033" width="11.44140625" style="2"/>
    <col min="2034" max="2034" width="2.5546875" style="2" bestFit="1" customWidth="1"/>
    <col min="2035" max="2035" width="21" style="2" customWidth="1"/>
    <col min="2036" max="2042" width="11.44140625" style="2"/>
    <col min="2043" max="2043" width="2.5546875" style="2" bestFit="1" customWidth="1"/>
    <col min="2044" max="2044" width="21.88671875" style="2" bestFit="1" customWidth="1"/>
    <col min="2045" max="2045" width="7.33203125" style="2" bestFit="1" customWidth="1"/>
    <col min="2046" max="2046" width="7.88671875" style="2" bestFit="1" customWidth="1"/>
    <col min="2047" max="2047" width="8.6640625" style="2" bestFit="1" customWidth="1"/>
    <col min="2048" max="2048" width="7.88671875" style="2" bestFit="1" customWidth="1"/>
    <col min="2049" max="2049" width="8.6640625" style="2" bestFit="1" customWidth="1"/>
    <col min="2050" max="2050" width="7.6640625" style="2" bestFit="1" customWidth="1"/>
    <col min="2051" max="2051" width="8.6640625" style="2" bestFit="1" customWidth="1"/>
    <col min="2052" max="2289" width="11.44140625" style="2"/>
    <col min="2290" max="2290" width="2.5546875" style="2" bestFit="1" customWidth="1"/>
    <col min="2291" max="2291" width="21" style="2" customWidth="1"/>
    <col min="2292" max="2298" width="11.44140625" style="2"/>
    <col min="2299" max="2299" width="2.5546875" style="2" bestFit="1" customWidth="1"/>
    <col min="2300" max="2300" width="21.88671875" style="2" bestFit="1" customWidth="1"/>
    <col min="2301" max="2301" width="7.33203125" style="2" bestFit="1" customWidth="1"/>
    <col min="2302" max="2302" width="7.88671875" style="2" bestFit="1" customWidth="1"/>
    <col min="2303" max="2303" width="8.6640625" style="2" bestFit="1" customWidth="1"/>
    <col min="2304" max="2304" width="7.88671875" style="2" bestFit="1" customWidth="1"/>
    <col min="2305" max="2305" width="8.6640625" style="2" bestFit="1" customWidth="1"/>
    <col min="2306" max="2306" width="7.6640625" style="2" bestFit="1" customWidth="1"/>
    <col min="2307" max="2307" width="8.6640625" style="2" bestFit="1" customWidth="1"/>
    <col min="2308" max="2545" width="11.44140625" style="2"/>
    <col min="2546" max="2546" width="2.5546875" style="2" bestFit="1" customWidth="1"/>
    <col min="2547" max="2547" width="21" style="2" customWidth="1"/>
    <col min="2548" max="2554" width="11.44140625" style="2"/>
    <col min="2555" max="2555" width="2.5546875" style="2" bestFit="1" customWidth="1"/>
    <col min="2556" max="2556" width="21.88671875" style="2" bestFit="1" customWidth="1"/>
    <col min="2557" max="2557" width="7.33203125" style="2" bestFit="1" customWidth="1"/>
    <col min="2558" max="2558" width="7.88671875" style="2" bestFit="1" customWidth="1"/>
    <col min="2559" max="2559" width="8.6640625" style="2" bestFit="1" customWidth="1"/>
    <col min="2560" max="2560" width="7.88671875" style="2" bestFit="1" customWidth="1"/>
    <col min="2561" max="2561" width="8.6640625" style="2" bestFit="1" customWidth="1"/>
    <col min="2562" max="2562" width="7.6640625" style="2" bestFit="1" customWidth="1"/>
    <col min="2563" max="2563" width="8.6640625" style="2" bestFit="1" customWidth="1"/>
    <col min="2564" max="2801" width="11.44140625" style="2"/>
    <col min="2802" max="2802" width="2.5546875" style="2" bestFit="1" customWidth="1"/>
    <col min="2803" max="2803" width="21" style="2" customWidth="1"/>
    <col min="2804" max="2810" width="11.44140625" style="2"/>
    <col min="2811" max="2811" width="2.5546875" style="2" bestFit="1" customWidth="1"/>
    <col min="2812" max="2812" width="21.88671875" style="2" bestFit="1" customWidth="1"/>
    <col min="2813" max="2813" width="7.33203125" style="2" bestFit="1" customWidth="1"/>
    <col min="2814" max="2814" width="7.88671875" style="2" bestFit="1" customWidth="1"/>
    <col min="2815" max="2815" width="8.6640625" style="2" bestFit="1" customWidth="1"/>
    <col min="2816" max="2816" width="7.88671875" style="2" bestFit="1" customWidth="1"/>
    <col min="2817" max="2817" width="8.6640625" style="2" bestFit="1" customWidth="1"/>
    <col min="2818" max="2818" width="7.6640625" style="2" bestFit="1" customWidth="1"/>
    <col min="2819" max="2819" width="8.6640625" style="2" bestFit="1" customWidth="1"/>
    <col min="2820" max="3057" width="11.44140625" style="2"/>
    <col min="3058" max="3058" width="2.5546875" style="2" bestFit="1" customWidth="1"/>
    <col min="3059" max="3059" width="21" style="2" customWidth="1"/>
    <col min="3060" max="3066" width="11.44140625" style="2"/>
    <col min="3067" max="3067" width="2.5546875" style="2" bestFit="1" customWidth="1"/>
    <col min="3068" max="3068" width="21.88671875" style="2" bestFit="1" customWidth="1"/>
    <col min="3069" max="3069" width="7.33203125" style="2" bestFit="1" customWidth="1"/>
    <col min="3070" max="3070" width="7.88671875" style="2" bestFit="1" customWidth="1"/>
    <col min="3071" max="3071" width="8.6640625" style="2" bestFit="1" customWidth="1"/>
    <col min="3072" max="3072" width="7.88671875" style="2" bestFit="1" customWidth="1"/>
    <col min="3073" max="3073" width="8.6640625" style="2" bestFit="1" customWidth="1"/>
    <col min="3074" max="3074" width="7.6640625" style="2" bestFit="1" customWidth="1"/>
    <col min="3075" max="3075" width="8.6640625" style="2" bestFit="1" customWidth="1"/>
    <col min="3076" max="3313" width="11.44140625" style="2"/>
    <col min="3314" max="3314" width="2.5546875" style="2" bestFit="1" customWidth="1"/>
    <col min="3315" max="3315" width="21" style="2" customWidth="1"/>
    <col min="3316" max="3322" width="11.44140625" style="2"/>
    <col min="3323" max="3323" width="2.5546875" style="2" bestFit="1" customWidth="1"/>
    <col min="3324" max="3324" width="21.88671875" style="2" bestFit="1" customWidth="1"/>
    <col min="3325" max="3325" width="7.33203125" style="2" bestFit="1" customWidth="1"/>
    <col min="3326" max="3326" width="7.88671875" style="2" bestFit="1" customWidth="1"/>
    <col min="3327" max="3327" width="8.6640625" style="2" bestFit="1" customWidth="1"/>
    <col min="3328" max="3328" width="7.88671875" style="2" bestFit="1" customWidth="1"/>
    <col min="3329" max="3329" width="8.6640625" style="2" bestFit="1" customWidth="1"/>
    <col min="3330" max="3330" width="7.6640625" style="2" bestFit="1" customWidth="1"/>
    <col min="3331" max="3331" width="8.6640625" style="2" bestFit="1" customWidth="1"/>
    <col min="3332" max="3569" width="11.44140625" style="2"/>
    <col min="3570" max="3570" width="2.5546875" style="2" bestFit="1" customWidth="1"/>
    <col min="3571" max="3571" width="21" style="2" customWidth="1"/>
    <col min="3572" max="3578" width="11.44140625" style="2"/>
    <col min="3579" max="3579" width="2.5546875" style="2" bestFit="1" customWidth="1"/>
    <col min="3580" max="3580" width="21.88671875" style="2" bestFit="1" customWidth="1"/>
    <col min="3581" max="3581" width="7.33203125" style="2" bestFit="1" customWidth="1"/>
    <col min="3582" max="3582" width="7.88671875" style="2" bestFit="1" customWidth="1"/>
    <col min="3583" max="3583" width="8.6640625" style="2" bestFit="1" customWidth="1"/>
    <col min="3584" max="3584" width="7.88671875" style="2" bestFit="1" customWidth="1"/>
    <col min="3585" max="3585" width="8.6640625" style="2" bestFit="1" customWidth="1"/>
    <col min="3586" max="3586" width="7.6640625" style="2" bestFit="1" customWidth="1"/>
    <col min="3587" max="3587" width="8.6640625" style="2" bestFit="1" customWidth="1"/>
    <col min="3588" max="3825" width="11.44140625" style="2"/>
    <col min="3826" max="3826" width="2.5546875" style="2" bestFit="1" customWidth="1"/>
    <col min="3827" max="3827" width="21" style="2" customWidth="1"/>
    <col min="3828" max="3834" width="11.44140625" style="2"/>
    <col min="3835" max="3835" width="2.5546875" style="2" bestFit="1" customWidth="1"/>
    <col min="3836" max="3836" width="21.88671875" style="2" bestFit="1" customWidth="1"/>
    <col min="3837" max="3837" width="7.33203125" style="2" bestFit="1" customWidth="1"/>
    <col min="3838" max="3838" width="7.88671875" style="2" bestFit="1" customWidth="1"/>
    <col min="3839" max="3839" width="8.6640625" style="2" bestFit="1" customWidth="1"/>
    <col min="3840" max="3840" width="7.88671875" style="2" bestFit="1" customWidth="1"/>
    <col min="3841" max="3841" width="8.6640625" style="2" bestFit="1" customWidth="1"/>
    <col min="3842" max="3842" width="7.6640625" style="2" bestFit="1" customWidth="1"/>
    <col min="3843" max="3843" width="8.6640625" style="2" bestFit="1" customWidth="1"/>
    <col min="3844" max="4081" width="11.44140625" style="2"/>
    <col min="4082" max="4082" width="2.5546875" style="2" bestFit="1" customWidth="1"/>
    <col min="4083" max="4083" width="21" style="2" customWidth="1"/>
    <col min="4084" max="4090" width="11.44140625" style="2"/>
    <col min="4091" max="4091" width="2.5546875" style="2" bestFit="1" customWidth="1"/>
    <col min="4092" max="4092" width="21.88671875" style="2" bestFit="1" customWidth="1"/>
    <col min="4093" max="4093" width="7.33203125" style="2" bestFit="1" customWidth="1"/>
    <col min="4094" max="4094" width="7.88671875" style="2" bestFit="1" customWidth="1"/>
    <col min="4095" max="4095" width="8.6640625" style="2" bestFit="1" customWidth="1"/>
    <col min="4096" max="4096" width="7.88671875" style="2" bestFit="1" customWidth="1"/>
    <col min="4097" max="4097" width="8.6640625" style="2" bestFit="1" customWidth="1"/>
    <col min="4098" max="4098" width="7.6640625" style="2" bestFit="1" customWidth="1"/>
    <col min="4099" max="4099" width="8.6640625" style="2" bestFit="1" customWidth="1"/>
    <col min="4100" max="4337" width="11.44140625" style="2"/>
    <col min="4338" max="4338" width="2.5546875" style="2" bestFit="1" customWidth="1"/>
    <col min="4339" max="4339" width="21" style="2" customWidth="1"/>
    <col min="4340" max="4346" width="11.44140625" style="2"/>
    <col min="4347" max="4347" width="2.5546875" style="2" bestFit="1" customWidth="1"/>
    <col min="4348" max="4348" width="21.88671875" style="2" bestFit="1" customWidth="1"/>
    <col min="4349" max="4349" width="7.33203125" style="2" bestFit="1" customWidth="1"/>
    <col min="4350" max="4350" width="7.88671875" style="2" bestFit="1" customWidth="1"/>
    <col min="4351" max="4351" width="8.6640625" style="2" bestFit="1" customWidth="1"/>
    <col min="4352" max="4352" width="7.88671875" style="2" bestFit="1" customWidth="1"/>
    <col min="4353" max="4353" width="8.6640625" style="2" bestFit="1" customWidth="1"/>
    <col min="4354" max="4354" width="7.6640625" style="2" bestFit="1" customWidth="1"/>
    <col min="4355" max="4355" width="8.6640625" style="2" bestFit="1" customWidth="1"/>
    <col min="4356" max="4593" width="11.44140625" style="2"/>
    <col min="4594" max="4594" width="2.5546875" style="2" bestFit="1" customWidth="1"/>
    <col min="4595" max="4595" width="21" style="2" customWidth="1"/>
    <col min="4596" max="4602" width="11.44140625" style="2"/>
    <col min="4603" max="4603" width="2.5546875" style="2" bestFit="1" customWidth="1"/>
    <col min="4604" max="4604" width="21.88671875" style="2" bestFit="1" customWidth="1"/>
    <col min="4605" max="4605" width="7.33203125" style="2" bestFit="1" customWidth="1"/>
    <col min="4606" max="4606" width="7.88671875" style="2" bestFit="1" customWidth="1"/>
    <col min="4607" max="4607" width="8.6640625" style="2" bestFit="1" customWidth="1"/>
    <col min="4608" max="4608" width="7.88671875" style="2" bestFit="1" customWidth="1"/>
    <col min="4609" max="4609" width="8.6640625" style="2" bestFit="1" customWidth="1"/>
    <col min="4610" max="4610" width="7.6640625" style="2" bestFit="1" customWidth="1"/>
    <col min="4611" max="4611" width="8.6640625" style="2" bestFit="1" customWidth="1"/>
    <col min="4612" max="4849" width="11.44140625" style="2"/>
    <col min="4850" max="4850" width="2.5546875" style="2" bestFit="1" customWidth="1"/>
    <col min="4851" max="4851" width="21" style="2" customWidth="1"/>
    <col min="4852" max="4858" width="11.44140625" style="2"/>
    <col min="4859" max="4859" width="2.5546875" style="2" bestFit="1" customWidth="1"/>
    <col min="4860" max="4860" width="21.88671875" style="2" bestFit="1" customWidth="1"/>
    <col min="4861" max="4861" width="7.33203125" style="2" bestFit="1" customWidth="1"/>
    <col min="4862" max="4862" width="7.88671875" style="2" bestFit="1" customWidth="1"/>
    <col min="4863" max="4863" width="8.6640625" style="2" bestFit="1" customWidth="1"/>
    <col min="4864" max="4864" width="7.88671875" style="2" bestFit="1" customWidth="1"/>
    <col min="4865" max="4865" width="8.6640625" style="2" bestFit="1" customWidth="1"/>
    <col min="4866" max="4866" width="7.6640625" style="2" bestFit="1" customWidth="1"/>
    <col min="4867" max="4867" width="8.6640625" style="2" bestFit="1" customWidth="1"/>
    <col min="4868" max="5105" width="11.44140625" style="2"/>
    <col min="5106" max="5106" width="2.5546875" style="2" bestFit="1" customWidth="1"/>
    <col min="5107" max="5107" width="21" style="2" customWidth="1"/>
    <col min="5108" max="5114" width="11.44140625" style="2"/>
    <col min="5115" max="5115" width="2.5546875" style="2" bestFit="1" customWidth="1"/>
    <col min="5116" max="5116" width="21.88671875" style="2" bestFit="1" customWidth="1"/>
    <col min="5117" max="5117" width="7.33203125" style="2" bestFit="1" customWidth="1"/>
    <col min="5118" max="5118" width="7.88671875" style="2" bestFit="1" customWidth="1"/>
    <col min="5119" max="5119" width="8.6640625" style="2" bestFit="1" customWidth="1"/>
    <col min="5120" max="5120" width="7.88671875" style="2" bestFit="1" customWidth="1"/>
    <col min="5121" max="5121" width="8.6640625" style="2" bestFit="1" customWidth="1"/>
    <col min="5122" max="5122" width="7.6640625" style="2" bestFit="1" customWidth="1"/>
    <col min="5123" max="5123" width="8.6640625" style="2" bestFit="1" customWidth="1"/>
    <col min="5124" max="5361" width="11.44140625" style="2"/>
    <col min="5362" max="5362" width="2.5546875" style="2" bestFit="1" customWidth="1"/>
    <col min="5363" max="5363" width="21" style="2" customWidth="1"/>
    <col min="5364" max="5370" width="11.44140625" style="2"/>
    <col min="5371" max="5371" width="2.5546875" style="2" bestFit="1" customWidth="1"/>
    <col min="5372" max="5372" width="21.88671875" style="2" bestFit="1" customWidth="1"/>
    <col min="5373" max="5373" width="7.33203125" style="2" bestFit="1" customWidth="1"/>
    <col min="5374" max="5374" width="7.88671875" style="2" bestFit="1" customWidth="1"/>
    <col min="5375" max="5375" width="8.6640625" style="2" bestFit="1" customWidth="1"/>
    <col min="5376" max="5376" width="7.88671875" style="2" bestFit="1" customWidth="1"/>
    <col min="5377" max="5377" width="8.6640625" style="2" bestFit="1" customWidth="1"/>
    <col min="5378" max="5378" width="7.6640625" style="2" bestFit="1" customWidth="1"/>
    <col min="5379" max="5379" width="8.6640625" style="2" bestFit="1" customWidth="1"/>
    <col min="5380" max="5617" width="11.44140625" style="2"/>
    <col min="5618" max="5618" width="2.5546875" style="2" bestFit="1" customWidth="1"/>
    <col min="5619" max="5619" width="21" style="2" customWidth="1"/>
    <col min="5620" max="5626" width="11.44140625" style="2"/>
    <col min="5627" max="5627" width="2.5546875" style="2" bestFit="1" customWidth="1"/>
    <col min="5628" max="5628" width="21.88671875" style="2" bestFit="1" customWidth="1"/>
    <col min="5629" max="5629" width="7.33203125" style="2" bestFit="1" customWidth="1"/>
    <col min="5630" max="5630" width="7.88671875" style="2" bestFit="1" customWidth="1"/>
    <col min="5631" max="5631" width="8.6640625" style="2" bestFit="1" customWidth="1"/>
    <col min="5632" max="5632" width="7.88671875" style="2" bestFit="1" customWidth="1"/>
    <col min="5633" max="5633" width="8.6640625" style="2" bestFit="1" customWidth="1"/>
    <col min="5634" max="5634" width="7.6640625" style="2" bestFit="1" customWidth="1"/>
    <col min="5635" max="5635" width="8.6640625" style="2" bestFit="1" customWidth="1"/>
    <col min="5636" max="5873" width="11.44140625" style="2"/>
    <col min="5874" max="5874" width="2.5546875" style="2" bestFit="1" customWidth="1"/>
    <col min="5875" max="5875" width="21" style="2" customWidth="1"/>
    <col min="5876" max="5882" width="11.44140625" style="2"/>
    <col min="5883" max="5883" width="2.5546875" style="2" bestFit="1" customWidth="1"/>
    <col min="5884" max="5884" width="21.88671875" style="2" bestFit="1" customWidth="1"/>
    <col min="5885" max="5885" width="7.33203125" style="2" bestFit="1" customWidth="1"/>
    <col min="5886" max="5886" width="7.88671875" style="2" bestFit="1" customWidth="1"/>
    <col min="5887" max="5887" width="8.6640625" style="2" bestFit="1" customWidth="1"/>
    <col min="5888" max="5888" width="7.88671875" style="2" bestFit="1" customWidth="1"/>
    <col min="5889" max="5889" width="8.6640625" style="2" bestFit="1" customWidth="1"/>
    <col min="5890" max="5890" width="7.6640625" style="2" bestFit="1" customWidth="1"/>
    <col min="5891" max="5891" width="8.6640625" style="2" bestFit="1" customWidth="1"/>
    <col min="5892" max="6129" width="11.44140625" style="2"/>
    <col min="6130" max="6130" width="2.5546875" style="2" bestFit="1" customWidth="1"/>
    <col min="6131" max="6131" width="21" style="2" customWidth="1"/>
    <col min="6132" max="6138" width="11.44140625" style="2"/>
    <col min="6139" max="6139" width="2.5546875" style="2" bestFit="1" customWidth="1"/>
    <col min="6140" max="6140" width="21.88671875" style="2" bestFit="1" customWidth="1"/>
    <col min="6141" max="6141" width="7.33203125" style="2" bestFit="1" customWidth="1"/>
    <col min="6142" max="6142" width="7.88671875" style="2" bestFit="1" customWidth="1"/>
    <col min="6143" max="6143" width="8.6640625" style="2" bestFit="1" customWidth="1"/>
    <col min="6144" max="6144" width="7.88671875" style="2" bestFit="1" customWidth="1"/>
    <col min="6145" max="6145" width="8.6640625" style="2" bestFit="1" customWidth="1"/>
    <col min="6146" max="6146" width="7.6640625" style="2" bestFit="1" customWidth="1"/>
    <col min="6147" max="6147" width="8.6640625" style="2" bestFit="1" customWidth="1"/>
    <col min="6148" max="6385" width="11.44140625" style="2"/>
    <col min="6386" max="6386" width="2.5546875" style="2" bestFit="1" customWidth="1"/>
    <col min="6387" max="6387" width="21" style="2" customWidth="1"/>
    <col min="6388" max="6394" width="11.44140625" style="2"/>
    <col min="6395" max="6395" width="2.5546875" style="2" bestFit="1" customWidth="1"/>
    <col min="6396" max="6396" width="21.88671875" style="2" bestFit="1" customWidth="1"/>
    <col min="6397" max="6397" width="7.33203125" style="2" bestFit="1" customWidth="1"/>
    <col min="6398" max="6398" width="7.88671875" style="2" bestFit="1" customWidth="1"/>
    <col min="6399" max="6399" width="8.6640625" style="2" bestFit="1" customWidth="1"/>
    <col min="6400" max="6400" width="7.88671875" style="2" bestFit="1" customWidth="1"/>
    <col min="6401" max="6401" width="8.6640625" style="2" bestFit="1" customWidth="1"/>
    <col min="6402" max="6402" width="7.6640625" style="2" bestFit="1" customWidth="1"/>
    <col min="6403" max="6403" width="8.6640625" style="2" bestFit="1" customWidth="1"/>
    <col min="6404" max="6641" width="11.44140625" style="2"/>
    <col min="6642" max="6642" width="2.5546875" style="2" bestFit="1" customWidth="1"/>
    <col min="6643" max="6643" width="21" style="2" customWidth="1"/>
    <col min="6644" max="6650" width="11.44140625" style="2"/>
    <col min="6651" max="6651" width="2.5546875" style="2" bestFit="1" customWidth="1"/>
    <col min="6652" max="6652" width="21.88671875" style="2" bestFit="1" customWidth="1"/>
    <col min="6653" max="6653" width="7.33203125" style="2" bestFit="1" customWidth="1"/>
    <col min="6654" max="6654" width="7.88671875" style="2" bestFit="1" customWidth="1"/>
    <col min="6655" max="6655" width="8.6640625" style="2" bestFit="1" customWidth="1"/>
    <col min="6656" max="6656" width="7.88671875" style="2" bestFit="1" customWidth="1"/>
    <col min="6657" max="6657" width="8.6640625" style="2" bestFit="1" customWidth="1"/>
    <col min="6658" max="6658" width="7.6640625" style="2" bestFit="1" customWidth="1"/>
    <col min="6659" max="6659" width="8.6640625" style="2" bestFit="1" customWidth="1"/>
    <col min="6660" max="6897" width="11.44140625" style="2"/>
    <col min="6898" max="6898" width="2.5546875" style="2" bestFit="1" customWidth="1"/>
    <col min="6899" max="6899" width="21" style="2" customWidth="1"/>
    <col min="6900" max="6906" width="11.44140625" style="2"/>
    <col min="6907" max="6907" width="2.5546875" style="2" bestFit="1" customWidth="1"/>
    <col min="6908" max="6908" width="21.88671875" style="2" bestFit="1" customWidth="1"/>
    <col min="6909" max="6909" width="7.33203125" style="2" bestFit="1" customWidth="1"/>
    <col min="6910" max="6910" width="7.88671875" style="2" bestFit="1" customWidth="1"/>
    <col min="6911" max="6911" width="8.6640625" style="2" bestFit="1" customWidth="1"/>
    <col min="6912" max="6912" width="7.88671875" style="2" bestFit="1" customWidth="1"/>
    <col min="6913" max="6913" width="8.6640625" style="2" bestFit="1" customWidth="1"/>
    <col min="6914" max="6914" width="7.6640625" style="2" bestFit="1" customWidth="1"/>
    <col min="6915" max="6915" width="8.6640625" style="2" bestFit="1" customWidth="1"/>
    <col min="6916" max="7153" width="11.44140625" style="2"/>
    <col min="7154" max="7154" width="2.5546875" style="2" bestFit="1" customWidth="1"/>
    <col min="7155" max="7155" width="21" style="2" customWidth="1"/>
    <col min="7156" max="7162" width="11.44140625" style="2"/>
    <col min="7163" max="7163" width="2.5546875" style="2" bestFit="1" customWidth="1"/>
    <col min="7164" max="7164" width="21.88671875" style="2" bestFit="1" customWidth="1"/>
    <col min="7165" max="7165" width="7.33203125" style="2" bestFit="1" customWidth="1"/>
    <col min="7166" max="7166" width="7.88671875" style="2" bestFit="1" customWidth="1"/>
    <col min="7167" max="7167" width="8.6640625" style="2" bestFit="1" customWidth="1"/>
    <col min="7168" max="7168" width="7.88671875" style="2" bestFit="1" customWidth="1"/>
    <col min="7169" max="7169" width="8.6640625" style="2" bestFit="1" customWidth="1"/>
    <col min="7170" max="7170" width="7.6640625" style="2" bestFit="1" customWidth="1"/>
    <col min="7171" max="7171" width="8.6640625" style="2" bestFit="1" customWidth="1"/>
    <col min="7172" max="7409" width="11.44140625" style="2"/>
    <col min="7410" max="7410" width="2.5546875" style="2" bestFit="1" customWidth="1"/>
    <col min="7411" max="7411" width="21" style="2" customWidth="1"/>
    <col min="7412" max="7418" width="11.44140625" style="2"/>
    <col min="7419" max="7419" width="2.5546875" style="2" bestFit="1" customWidth="1"/>
    <col min="7420" max="7420" width="21.88671875" style="2" bestFit="1" customWidth="1"/>
    <col min="7421" max="7421" width="7.33203125" style="2" bestFit="1" customWidth="1"/>
    <col min="7422" max="7422" width="7.88671875" style="2" bestFit="1" customWidth="1"/>
    <col min="7423" max="7423" width="8.6640625" style="2" bestFit="1" customWidth="1"/>
    <col min="7424" max="7424" width="7.88671875" style="2" bestFit="1" customWidth="1"/>
    <col min="7425" max="7425" width="8.6640625" style="2" bestFit="1" customWidth="1"/>
    <col min="7426" max="7426" width="7.6640625" style="2" bestFit="1" customWidth="1"/>
    <col min="7427" max="7427" width="8.6640625" style="2" bestFit="1" customWidth="1"/>
    <col min="7428" max="7665" width="11.44140625" style="2"/>
    <col min="7666" max="7666" width="2.5546875" style="2" bestFit="1" customWidth="1"/>
    <col min="7667" max="7667" width="21" style="2" customWidth="1"/>
    <col min="7668" max="7674" width="11.44140625" style="2"/>
    <col min="7675" max="7675" width="2.5546875" style="2" bestFit="1" customWidth="1"/>
    <col min="7676" max="7676" width="21.88671875" style="2" bestFit="1" customWidth="1"/>
    <col min="7677" max="7677" width="7.33203125" style="2" bestFit="1" customWidth="1"/>
    <col min="7678" max="7678" width="7.88671875" style="2" bestFit="1" customWidth="1"/>
    <col min="7679" max="7679" width="8.6640625" style="2" bestFit="1" customWidth="1"/>
    <col min="7680" max="7680" width="7.88671875" style="2" bestFit="1" customWidth="1"/>
    <col min="7681" max="7681" width="8.6640625" style="2" bestFit="1" customWidth="1"/>
    <col min="7682" max="7682" width="7.6640625" style="2" bestFit="1" customWidth="1"/>
    <col min="7683" max="7683" width="8.6640625" style="2" bestFit="1" customWidth="1"/>
    <col min="7684" max="7921" width="11.44140625" style="2"/>
    <col min="7922" max="7922" width="2.5546875" style="2" bestFit="1" customWidth="1"/>
    <col min="7923" max="7923" width="21" style="2" customWidth="1"/>
    <col min="7924" max="7930" width="11.44140625" style="2"/>
    <col min="7931" max="7931" width="2.5546875" style="2" bestFit="1" customWidth="1"/>
    <col min="7932" max="7932" width="21.88671875" style="2" bestFit="1" customWidth="1"/>
    <col min="7933" max="7933" width="7.33203125" style="2" bestFit="1" customWidth="1"/>
    <col min="7934" max="7934" width="7.88671875" style="2" bestFit="1" customWidth="1"/>
    <col min="7935" max="7935" width="8.6640625" style="2" bestFit="1" customWidth="1"/>
    <col min="7936" max="7936" width="7.88671875" style="2" bestFit="1" customWidth="1"/>
    <col min="7937" max="7937" width="8.6640625" style="2" bestFit="1" customWidth="1"/>
    <col min="7938" max="7938" width="7.6640625" style="2" bestFit="1" customWidth="1"/>
    <col min="7939" max="7939" width="8.6640625" style="2" bestFit="1" customWidth="1"/>
    <col min="7940" max="8177" width="11.44140625" style="2"/>
    <col min="8178" max="8178" width="2.5546875" style="2" bestFit="1" customWidth="1"/>
    <col min="8179" max="8179" width="21" style="2" customWidth="1"/>
    <col min="8180" max="8186" width="11.44140625" style="2"/>
    <col min="8187" max="8187" width="2.5546875" style="2" bestFit="1" customWidth="1"/>
    <col min="8188" max="8188" width="21.88671875" style="2" bestFit="1" customWidth="1"/>
    <col min="8189" max="8189" width="7.33203125" style="2" bestFit="1" customWidth="1"/>
    <col min="8190" max="8190" width="7.88671875" style="2" bestFit="1" customWidth="1"/>
    <col min="8191" max="8191" width="8.6640625" style="2" bestFit="1" customWidth="1"/>
    <col min="8192" max="8192" width="7.88671875" style="2" bestFit="1" customWidth="1"/>
    <col min="8193" max="8193" width="8.6640625" style="2" bestFit="1" customWidth="1"/>
    <col min="8194" max="8194" width="7.6640625" style="2" bestFit="1" customWidth="1"/>
    <col min="8195" max="8195" width="8.6640625" style="2" bestFit="1" customWidth="1"/>
    <col min="8196" max="8433" width="11.44140625" style="2"/>
    <col min="8434" max="8434" width="2.5546875" style="2" bestFit="1" customWidth="1"/>
    <col min="8435" max="8435" width="21" style="2" customWidth="1"/>
    <col min="8436" max="8442" width="11.44140625" style="2"/>
    <col min="8443" max="8443" width="2.5546875" style="2" bestFit="1" customWidth="1"/>
    <col min="8444" max="8444" width="21.88671875" style="2" bestFit="1" customWidth="1"/>
    <col min="8445" max="8445" width="7.33203125" style="2" bestFit="1" customWidth="1"/>
    <col min="8446" max="8446" width="7.88671875" style="2" bestFit="1" customWidth="1"/>
    <col min="8447" max="8447" width="8.6640625" style="2" bestFit="1" customWidth="1"/>
    <col min="8448" max="8448" width="7.88671875" style="2" bestFit="1" customWidth="1"/>
    <col min="8449" max="8449" width="8.6640625" style="2" bestFit="1" customWidth="1"/>
    <col min="8450" max="8450" width="7.6640625" style="2" bestFit="1" customWidth="1"/>
    <col min="8451" max="8451" width="8.6640625" style="2" bestFit="1" customWidth="1"/>
    <col min="8452" max="8689" width="11.44140625" style="2"/>
    <col min="8690" max="8690" width="2.5546875" style="2" bestFit="1" customWidth="1"/>
    <col min="8691" max="8691" width="21" style="2" customWidth="1"/>
    <col min="8692" max="8698" width="11.44140625" style="2"/>
    <col min="8699" max="8699" width="2.5546875" style="2" bestFit="1" customWidth="1"/>
    <col min="8700" max="8700" width="21.88671875" style="2" bestFit="1" customWidth="1"/>
    <col min="8701" max="8701" width="7.33203125" style="2" bestFit="1" customWidth="1"/>
    <col min="8702" max="8702" width="7.88671875" style="2" bestFit="1" customWidth="1"/>
    <col min="8703" max="8703" width="8.6640625" style="2" bestFit="1" customWidth="1"/>
    <col min="8704" max="8704" width="7.88671875" style="2" bestFit="1" customWidth="1"/>
    <col min="8705" max="8705" width="8.6640625" style="2" bestFit="1" customWidth="1"/>
    <col min="8706" max="8706" width="7.6640625" style="2" bestFit="1" customWidth="1"/>
    <col min="8707" max="8707" width="8.6640625" style="2" bestFit="1" customWidth="1"/>
    <col min="8708" max="8945" width="11.44140625" style="2"/>
    <col min="8946" max="8946" width="2.5546875" style="2" bestFit="1" customWidth="1"/>
    <col min="8947" max="8947" width="21" style="2" customWidth="1"/>
    <col min="8948" max="8954" width="11.44140625" style="2"/>
    <col min="8955" max="8955" width="2.5546875" style="2" bestFit="1" customWidth="1"/>
    <col min="8956" max="8956" width="21.88671875" style="2" bestFit="1" customWidth="1"/>
    <col min="8957" max="8957" width="7.33203125" style="2" bestFit="1" customWidth="1"/>
    <col min="8958" max="8958" width="7.88671875" style="2" bestFit="1" customWidth="1"/>
    <col min="8959" max="8959" width="8.6640625" style="2" bestFit="1" customWidth="1"/>
    <col min="8960" max="8960" width="7.88671875" style="2" bestFit="1" customWidth="1"/>
    <col min="8961" max="8961" width="8.6640625" style="2" bestFit="1" customWidth="1"/>
    <col min="8962" max="8962" width="7.6640625" style="2" bestFit="1" customWidth="1"/>
    <col min="8963" max="8963" width="8.6640625" style="2" bestFit="1" customWidth="1"/>
    <col min="8964" max="9201" width="11.44140625" style="2"/>
    <col min="9202" max="9202" width="2.5546875" style="2" bestFit="1" customWidth="1"/>
    <col min="9203" max="9203" width="21" style="2" customWidth="1"/>
    <col min="9204" max="9210" width="11.44140625" style="2"/>
    <col min="9211" max="9211" width="2.5546875" style="2" bestFit="1" customWidth="1"/>
    <col min="9212" max="9212" width="21.88671875" style="2" bestFit="1" customWidth="1"/>
    <col min="9213" max="9213" width="7.33203125" style="2" bestFit="1" customWidth="1"/>
    <col min="9214" max="9214" width="7.88671875" style="2" bestFit="1" customWidth="1"/>
    <col min="9215" max="9215" width="8.6640625" style="2" bestFit="1" customWidth="1"/>
    <col min="9216" max="9216" width="7.88671875" style="2" bestFit="1" customWidth="1"/>
    <col min="9217" max="9217" width="8.6640625" style="2" bestFit="1" customWidth="1"/>
    <col min="9218" max="9218" width="7.6640625" style="2" bestFit="1" customWidth="1"/>
    <col min="9219" max="9219" width="8.6640625" style="2" bestFit="1" customWidth="1"/>
    <col min="9220" max="9457" width="11.44140625" style="2"/>
    <col min="9458" max="9458" width="2.5546875" style="2" bestFit="1" customWidth="1"/>
    <col min="9459" max="9459" width="21" style="2" customWidth="1"/>
    <col min="9460" max="9466" width="11.44140625" style="2"/>
    <col min="9467" max="9467" width="2.5546875" style="2" bestFit="1" customWidth="1"/>
    <col min="9468" max="9468" width="21.88671875" style="2" bestFit="1" customWidth="1"/>
    <col min="9469" max="9469" width="7.33203125" style="2" bestFit="1" customWidth="1"/>
    <col min="9470" max="9470" width="7.88671875" style="2" bestFit="1" customWidth="1"/>
    <col min="9471" max="9471" width="8.6640625" style="2" bestFit="1" customWidth="1"/>
    <col min="9472" max="9472" width="7.88671875" style="2" bestFit="1" customWidth="1"/>
    <col min="9473" max="9473" width="8.6640625" style="2" bestFit="1" customWidth="1"/>
    <col min="9474" max="9474" width="7.6640625" style="2" bestFit="1" customWidth="1"/>
    <col min="9475" max="9475" width="8.6640625" style="2" bestFit="1" customWidth="1"/>
    <col min="9476" max="9713" width="11.44140625" style="2"/>
    <col min="9714" max="9714" width="2.5546875" style="2" bestFit="1" customWidth="1"/>
    <col min="9715" max="9715" width="21" style="2" customWidth="1"/>
    <col min="9716" max="9722" width="11.44140625" style="2"/>
    <col min="9723" max="9723" width="2.5546875" style="2" bestFit="1" customWidth="1"/>
    <col min="9724" max="9724" width="21.88671875" style="2" bestFit="1" customWidth="1"/>
    <col min="9725" max="9725" width="7.33203125" style="2" bestFit="1" customWidth="1"/>
    <col min="9726" max="9726" width="7.88671875" style="2" bestFit="1" customWidth="1"/>
    <col min="9727" max="9727" width="8.6640625" style="2" bestFit="1" customWidth="1"/>
    <col min="9728" max="9728" width="7.88671875" style="2" bestFit="1" customWidth="1"/>
    <col min="9729" max="9729" width="8.6640625" style="2" bestFit="1" customWidth="1"/>
    <col min="9730" max="9730" width="7.6640625" style="2" bestFit="1" customWidth="1"/>
    <col min="9731" max="9731" width="8.6640625" style="2" bestFit="1" customWidth="1"/>
    <col min="9732" max="9969" width="11.44140625" style="2"/>
    <col min="9970" max="9970" width="2.5546875" style="2" bestFit="1" customWidth="1"/>
    <col min="9971" max="9971" width="21" style="2" customWidth="1"/>
    <col min="9972" max="9978" width="11.44140625" style="2"/>
    <col min="9979" max="9979" width="2.5546875" style="2" bestFit="1" customWidth="1"/>
    <col min="9980" max="9980" width="21.88671875" style="2" bestFit="1" customWidth="1"/>
    <col min="9981" max="9981" width="7.33203125" style="2" bestFit="1" customWidth="1"/>
    <col min="9982" max="9982" width="7.88671875" style="2" bestFit="1" customWidth="1"/>
    <col min="9983" max="9983" width="8.6640625" style="2" bestFit="1" customWidth="1"/>
    <col min="9984" max="9984" width="7.88671875" style="2" bestFit="1" customWidth="1"/>
    <col min="9985" max="9985" width="8.6640625" style="2" bestFit="1" customWidth="1"/>
    <col min="9986" max="9986" width="7.6640625" style="2" bestFit="1" customWidth="1"/>
    <col min="9987" max="9987" width="8.6640625" style="2" bestFit="1" customWidth="1"/>
    <col min="9988" max="10225" width="11.44140625" style="2"/>
    <col min="10226" max="10226" width="2.5546875" style="2" bestFit="1" customWidth="1"/>
    <col min="10227" max="10227" width="21" style="2" customWidth="1"/>
    <col min="10228" max="10234" width="11.44140625" style="2"/>
    <col min="10235" max="10235" width="2.5546875" style="2" bestFit="1" customWidth="1"/>
    <col min="10236" max="10236" width="21.88671875" style="2" bestFit="1" customWidth="1"/>
    <col min="10237" max="10237" width="7.33203125" style="2" bestFit="1" customWidth="1"/>
    <col min="10238" max="10238" width="7.88671875" style="2" bestFit="1" customWidth="1"/>
    <col min="10239" max="10239" width="8.6640625" style="2" bestFit="1" customWidth="1"/>
    <col min="10240" max="10240" width="7.88671875" style="2" bestFit="1" customWidth="1"/>
    <col min="10241" max="10241" width="8.6640625" style="2" bestFit="1" customWidth="1"/>
    <col min="10242" max="10242" width="7.6640625" style="2" bestFit="1" customWidth="1"/>
    <col min="10243" max="10243" width="8.6640625" style="2" bestFit="1" customWidth="1"/>
    <col min="10244" max="10481" width="11.44140625" style="2"/>
    <col min="10482" max="10482" width="2.5546875" style="2" bestFit="1" customWidth="1"/>
    <col min="10483" max="10483" width="21" style="2" customWidth="1"/>
    <col min="10484" max="10490" width="11.44140625" style="2"/>
    <col min="10491" max="10491" width="2.5546875" style="2" bestFit="1" customWidth="1"/>
    <col min="10492" max="10492" width="21.88671875" style="2" bestFit="1" customWidth="1"/>
    <col min="10493" max="10493" width="7.33203125" style="2" bestFit="1" customWidth="1"/>
    <col min="10494" max="10494" width="7.88671875" style="2" bestFit="1" customWidth="1"/>
    <col min="10495" max="10495" width="8.6640625" style="2" bestFit="1" customWidth="1"/>
    <col min="10496" max="10496" width="7.88671875" style="2" bestFit="1" customWidth="1"/>
    <col min="10497" max="10497" width="8.6640625" style="2" bestFit="1" customWidth="1"/>
    <col min="10498" max="10498" width="7.6640625" style="2" bestFit="1" customWidth="1"/>
    <col min="10499" max="10499" width="8.6640625" style="2" bestFit="1" customWidth="1"/>
    <col min="10500" max="10737" width="11.44140625" style="2"/>
    <col min="10738" max="10738" width="2.5546875" style="2" bestFit="1" customWidth="1"/>
    <col min="10739" max="10739" width="21" style="2" customWidth="1"/>
    <col min="10740" max="10746" width="11.44140625" style="2"/>
    <col min="10747" max="10747" width="2.5546875" style="2" bestFit="1" customWidth="1"/>
    <col min="10748" max="10748" width="21.88671875" style="2" bestFit="1" customWidth="1"/>
    <col min="10749" max="10749" width="7.33203125" style="2" bestFit="1" customWidth="1"/>
    <col min="10750" max="10750" width="7.88671875" style="2" bestFit="1" customWidth="1"/>
    <col min="10751" max="10751" width="8.6640625" style="2" bestFit="1" customWidth="1"/>
    <col min="10752" max="10752" width="7.88671875" style="2" bestFit="1" customWidth="1"/>
    <col min="10753" max="10753" width="8.6640625" style="2" bestFit="1" customWidth="1"/>
    <col min="10754" max="10754" width="7.6640625" style="2" bestFit="1" customWidth="1"/>
    <col min="10755" max="10755" width="8.6640625" style="2" bestFit="1" customWidth="1"/>
    <col min="10756" max="10993" width="11.44140625" style="2"/>
    <col min="10994" max="10994" width="2.5546875" style="2" bestFit="1" customWidth="1"/>
    <col min="10995" max="10995" width="21" style="2" customWidth="1"/>
    <col min="10996" max="11002" width="11.44140625" style="2"/>
    <col min="11003" max="11003" width="2.5546875" style="2" bestFit="1" customWidth="1"/>
    <col min="11004" max="11004" width="21.88671875" style="2" bestFit="1" customWidth="1"/>
    <col min="11005" max="11005" width="7.33203125" style="2" bestFit="1" customWidth="1"/>
    <col min="11006" max="11006" width="7.88671875" style="2" bestFit="1" customWidth="1"/>
    <col min="11007" max="11007" width="8.6640625" style="2" bestFit="1" customWidth="1"/>
    <col min="11008" max="11008" width="7.88671875" style="2" bestFit="1" customWidth="1"/>
    <col min="11009" max="11009" width="8.6640625" style="2" bestFit="1" customWidth="1"/>
    <col min="11010" max="11010" width="7.6640625" style="2" bestFit="1" customWidth="1"/>
    <col min="11011" max="11011" width="8.6640625" style="2" bestFit="1" customWidth="1"/>
    <col min="11012" max="11249" width="11.44140625" style="2"/>
    <col min="11250" max="11250" width="2.5546875" style="2" bestFit="1" customWidth="1"/>
    <col min="11251" max="11251" width="21" style="2" customWidth="1"/>
    <col min="11252" max="11258" width="11.44140625" style="2"/>
    <col min="11259" max="11259" width="2.5546875" style="2" bestFit="1" customWidth="1"/>
    <col min="11260" max="11260" width="21.88671875" style="2" bestFit="1" customWidth="1"/>
    <col min="11261" max="11261" width="7.33203125" style="2" bestFit="1" customWidth="1"/>
    <col min="11262" max="11262" width="7.88671875" style="2" bestFit="1" customWidth="1"/>
    <col min="11263" max="11263" width="8.6640625" style="2" bestFit="1" customWidth="1"/>
    <col min="11264" max="11264" width="7.88671875" style="2" bestFit="1" customWidth="1"/>
    <col min="11265" max="11265" width="8.6640625" style="2" bestFit="1" customWidth="1"/>
    <col min="11266" max="11266" width="7.6640625" style="2" bestFit="1" customWidth="1"/>
    <col min="11267" max="11267" width="8.6640625" style="2" bestFit="1" customWidth="1"/>
    <col min="11268" max="11505" width="11.44140625" style="2"/>
    <col min="11506" max="11506" width="2.5546875" style="2" bestFit="1" customWidth="1"/>
    <col min="11507" max="11507" width="21" style="2" customWidth="1"/>
    <col min="11508" max="11514" width="11.44140625" style="2"/>
    <col min="11515" max="11515" width="2.5546875" style="2" bestFit="1" customWidth="1"/>
    <col min="11516" max="11516" width="21.88671875" style="2" bestFit="1" customWidth="1"/>
    <col min="11517" max="11517" width="7.33203125" style="2" bestFit="1" customWidth="1"/>
    <col min="11518" max="11518" width="7.88671875" style="2" bestFit="1" customWidth="1"/>
    <col min="11519" max="11519" width="8.6640625" style="2" bestFit="1" customWidth="1"/>
    <col min="11520" max="11520" width="7.88671875" style="2" bestFit="1" customWidth="1"/>
    <col min="11521" max="11521" width="8.6640625" style="2" bestFit="1" customWidth="1"/>
    <col min="11522" max="11522" width="7.6640625" style="2" bestFit="1" customWidth="1"/>
    <col min="11523" max="11523" width="8.6640625" style="2" bestFit="1" customWidth="1"/>
    <col min="11524" max="11761" width="11.44140625" style="2"/>
    <col min="11762" max="11762" width="2.5546875" style="2" bestFit="1" customWidth="1"/>
    <col min="11763" max="11763" width="21" style="2" customWidth="1"/>
    <col min="11764" max="11770" width="11.44140625" style="2"/>
    <col min="11771" max="11771" width="2.5546875" style="2" bestFit="1" customWidth="1"/>
    <col min="11772" max="11772" width="21.88671875" style="2" bestFit="1" customWidth="1"/>
    <col min="11773" max="11773" width="7.33203125" style="2" bestFit="1" customWidth="1"/>
    <col min="11774" max="11774" width="7.88671875" style="2" bestFit="1" customWidth="1"/>
    <col min="11775" max="11775" width="8.6640625" style="2" bestFit="1" customWidth="1"/>
    <col min="11776" max="11776" width="7.88671875" style="2" bestFit="1" customWidth="1"/>
    <col min="11777" max="11777" width="8.6640625" style="2" bestFit="1" customWidth="1"/>
    <col min="11778" max="11778" width="7.6640625" style="2" bestFit="1" customWidth="1"/>
    <col min="11779" max="11779" width="8.6640625" style="2" bestFit="1" customWidth="1"/>
    <col min="11780" max="12017" width="11.44140625" style="2"/>
    <col min="12018" max="12018" width="2.5546875" style="2" bestFit="1" customWidth="1"/>
    <col min="12019" max="12019" width="21" style="2" customWidth="1"/>
    <col min="12020" max="12026" width="11.44140625" style="2"/>
    <col min="12027" max="12027" width="2.5546875" style="2" bestFit="1" customWidth="1"/>
    <col min="12028" max="12028" width="21.88671875" style="2" bestFit="1" customWidth="1"/>
    <col min="12029" max="12029" width="7.33203125" style="2" bestFit="1" customWidth="1"/>
    <col min="12030" max="12030" width="7.88671875" style="2" bestFit="1" customWidth="1"/>
    <col min="12031" max="12031" width="8.6640625" style="2" bestFit="1" customWidth="1"/>
    <col min="12032" max="12032" width="7.88671875" style="2" bestFit="1" customWidth="1"/>
    <col min="12033" max="12033" width="8.6640625" style="2" bestFit="1" customWidth="1"/>
    <col min="12034" max="12034" width="7.6640625" style="2" bestFit="1" customWidth="1"/>
    <col min="12035" max="12035" width="8.6640625" style="2" bestFit="1" customWidth="1"/>
    <col min="12036" max="12273" width="11.44140625" style="2"/>
    <col min="12274" max="12274" width="2.5546875" style="2" bestFit="1" customWidth="1"/>
    <col min="12275" max="12275" width="21" style="2" customWidth="1"/>
    <col min="12276" max="12282" width="11.44140625" style="2"/>
    <col min="12283" max="12283" width="2.5546875" style="2" bestFit="1" customWidth="1"/>
    <col min="12284" max="12284" width="21.88671875" style="2" bestFit="1" customWidth="1"/>
    <col min="12285" max="12285" width="7.33203125" style="2" bestFit="1" customWidth="1"/>
    <col min="12286" max="12286" width="7.88671875" style="2" bestFit="1" customWidth="1"/>
    <col min="12287" max="12287" width="8.6640625" style="2" bestFit="1" customWidth="1"/>
    <col min="12288" max="12288" width="7.88671875" style="2" bestFit="1" customWidth="1"/>
    <col min="12289" max="12289" width="8.6640625" style="2" bestFit="1" customWidth="1"/>
    <col min="12290" max="12290" width="7.6640625" style="2" bestFit="1" customWidth="1"/>
    <col min="12291" max="12291" width="8.6640625" style="2" bestFit="1" customWidth="1"/>
    <col min="12292" max="12529" width="11.44140625" style="2"/>
    <col min="12530" max="12530" width="2.5546875" style="2" bestFit="1" customWidth="1"/>
    <col min="12531" max="12531" width="21" style="2" customWidth="1"/>
    <col min="12532" max="12538" width="11.44140625" style="2"/>
    <col min="12539" max="12539" width="2.5546875" style="2" bestFit="1" customWidth="1"/>
    <col min="12540" max="12540" width="21.88671875" style="2" bestFit="1" customWidth="1"/>
    <col min="12541" max="12541" width="7.33203125" style="2" bestFit="1" customWidth="1"/>
    <col min="12542" max="12542" width="7.88671875" style="2" bestFit="1" customWidth="1"/>
    <col min="12543" max="12543" width="8.6640625" style="2" bestFit="1" customWidth="1"/>
    <col min="12544" max="12544" width="7.88671875" style="2" bestFit="1" customWidth="1"/>
    <col min="12545" max="12545" width="8.6640625" style="2" bestFit="1" customWidth="1"/>
    <col min="12546" max="12546" width="7.6640625" style="2" bestFit="1" customWidth="1"/>
    <col min="12547" max="12547" width="8.6640625" style="2" bestFit="1" customWidth="1"/>
    <col min="12548" max="12785" width="11.44140625" style="2"/>
    <col min="12786" max="12786" width="2.5546875" style="2" bestFit="1" customWidth="1"/>
    <col min="12787" max="12787" width="21" style="2" customWidth="1"/>
    <col min="12788" max="12794" width="11.44140625" style="2"/>
    <col min="12795" max="12795" width="2.5546875" style="2" bestFit="1" customWidth="1"/>
    <col min="12796" max="12796" width="21.88671875" style="2" bestFit="1" customWidth="1"/>
    <col min="12797" max="12797" width="7.33203125" style="2" bestFit="1" customWidth="1"/>
    <col min="12798" max="12798" width="7.88671875" style="2" bestFit="1" customWidth="1"/>
    <col min="12799" max="12799" width="8.6640625" style="2" bestFit="1" customWidth="1"/>
    <col min="12800" max="12800" width="7.88671875" style="2" bestFit="1" customWidth="1"/>
    <col min="12801" max="12801" width="8.6640625" style="2" bestFit="1" customWidth="1"/>
    <col min="12802" max="12802" width="7.6640625" style="2" bestFit="1" customWidth="1"/>
    <col min="12803" max="12803" width="8.6640625" style="2" bestFit="1" customWidth="1"/>
    <col min="12804" max="13041" width="11.44140625" style="2"/>
    <col min="13042" max="13042" width="2.5546875" style="2" bestFit="1" customWidth="1"/>
    <col min="13043" max="13043" width="21" style="2" customWidth="1"/>
    <col min="13044" max="13050" width="11.44140625" style="2"/>
    <col min="13051" max="13051" width="2.5546875" style="2" bestFit="1" customWidth="1"/>
    <col min="13052" max="13052" width="21.88671875" style="2" bestFit="1" customWidth="1"/>
    <col min="13053" max="13053" width="7.33203125" style="2" bestFit="1" customWidth="1"/>
    <col min="13054" max="13054" width="7.88671875" style="2" bestFit="1" customWidth="1"/>
    <col min="13055" max="13055" width="8.6640625" style="2" bestFit="1" customWidth="1"/>
    <col min="13056" max="13056" width="7.88671875" style="2" bestFit="1" customWidth="1"/>
    <col min="13057" max="13057" width="8.6640625" style="2" bestFit="1" customWidth="1"/>
    <col min="13058" max="13058" width="7.6640625" style="2" bestFit="1" customWidth="1"/>
    <col min="13059" max="13059" width="8.6640625" style="2" bestFit="1" customWidth="1"/>
    <col min="13060" max="13297" width="11.44140625" style="2"/>
    <col min="13298" max="13298" width="2.5546875" style="2" bestFit="1" customWidth="1"/>
    <col min="13299" max="13299" width="21" style="2" customWidth="1"/>
    <col min="13300" max="13306" width="11.44140625" style="2"/>
    <col min="13307" max="13307" width="2.5546875" style="2" bestFit="1" customWidth="1"/>
    <col min="13308" max="13308" width="21.88671875" style="2" bestFit="1" customWidth="1"/>
    <col min="13309" max="13309" width="7.33203125" style="2" bestFit="1" customWidth="1"/>
    <col min="13310" max="13310" width="7.88671875" style="2" bestFit="1" customWidth="1"/>
    <col min="13311" max="13311" width="8.6640625" style="2" bestFit="1" customWidth="1"/>
    <col min="13312" max="13312" width="7.88671875" style="2" bestFit="1" customWidth="1"/>
    <col min="13313" max="13313" width="8.6640625" style="2" bestFit="1" customWidth="1"/>
    <col min="13314" max="13314" width="7.6640625" style="2" bestFit="1" customWidth="1"/>
    <col min="13315" max="13315" width="8.6640625" style="2" bestFit="1" customWidth="1"/>
    <col min="13316" max="13553" width="11.44140625" style="2"/>
    <col min="13554" max="13554" width="2.5546875" style="2" bestFit="1" customWidth="1"/>
    <col min="13555" max="13555" width="21" style="2" customWidth="1"/>
    <col min="13556" max="13562" width="11.44140625" style="2"/>
    <col min="13563" max="13563" width="2.5546875" style="2" bestFit="1" customWidth="1"/>
    <col min="13564" max="13564" width="21.88671875" style="2" bestFit="1" customWidth="1"/>
    <col min="13565" max="13565" width="7.33203125" style="2" bestFit="1" customWidth="1"/>
    <col min="13566" max="13566" width="7.88671875" style="2" bestFit="1" customWidth="1"/>
    <col min="13567" max="13567" width="8.6640625" style="2" bestFit="1" customWidth="1"/>
    <col min="13568" max="13568" width="7.88671875" style="2" bestFit="1" customWidth="1"/>
    <col min="13569" max="13569" width="8.6640625" style="2" bestFit="1" customWidth="1"/>
    <col min="13570" max="13570" width="7.6640625" style="2" bestFit="1" customWidth="1"/>
    <col min="13571" max="13571" width="8.6640625" style="2" bestFit="1" customWidth="1"/>
    <col min="13572" max="13809" width="11.44140625" style="2"/>
    <col min="13810" max="13810" width="2.5546875" style="2" bestFit="1" customWidth="1"/>
    <col min="13811" max="13811" width="21" style="2" customWidth="1"/>
    <col min="13812" max="13818" width="11.44140625" style="2"/>
    <col min="13819" max="13819" width="2.5546875" style="2" bestFit="1" customWidth="1"/>
    <col min="13820" max="13820" width="21.88671875" style="2" bestFit="1" customWidth="1"/>
    <col min="13821" max="13821" width="7.33203125" style="2" bestFit="1" customWidth="1"/>
    <col min="13822" max="13822" width="7.88671875" style="2" bestFit="1" customWidth="1"/>
    <col min="13823" max="13823" width="8.6640625" style="2" bestFit="1" customWidth="1"/>
    <col min="13824" max="13824" width="7.88671875" style="2" bestFit="1" customWidth="1"/>
    <col min="13825" max="13825" width="8.6640625" style="2" bestFit="1" customWidth="1"/>
    <col min="13826" max="13826" width="7.6640625" style="2" bestFit="1" customWidth="1"/>
    <col min="13827" max="13827" width="8.6640625" style="2" bestFit="1" customWidth="1"/>
    <col min="13828" max="14065" width="11.44140625" style="2"/>
    <col min="14066" max="14066" width="2.5546875" style="2" bestFit="1" customWidth="1"/>
    <col min="14067" max="14067" width="21" style="2" customWidth="1"/>
    <col min="14068" max="14074" width="11.44140625" style="2"/>
    <col min="14075" max="14075" width="2.5546875" style="2" bestFit="1" customWidth="1"/>
    <col min="14076" max="14076" width="21.88671875" style="2" bestFit="1" customWidth="1"/>
    <col min="14077" max="14077" width="7.33203125" style="2" bestFit="1" customWidth="1"/>
    <col min="14078" max="14078" width="7.88671875" style="2" bestFit="1" customWidth="1"/>
    <col min="14079" max="14079" width="8.6640625" style="2" bestFit="1" customWidth="1"/>
    <col min="14080" max="14080" width="7.88671875" style="2" bestFit="1" customWidth="1"/>
    <col min="14081" max="14081" width="8.6640625" style="2" bestFit="1" customWidth="1"/>
    <col min="14082" max="14082" width="7.6640625" style="2" bestFit="1" customWidth="1"/>
    <col min="14083" max="14083" width="8.6640625" style="2" bestFit="1" customWidth="1"/>
    <col min="14084" max="14321" width="11.44140625" style="2"/>
    <col min="14322" max="14322" width="2.5546875" style="2" bestFit="1" customWidth="1"/>
    <col min="14323" max="14323" width="21" style="2" customWidth="1"/>
    <col min="14324" max="14330" width="11.44140625" style="2"/>
    <col min="14331" max="14331" width="2.5546875" style="2" bestFit="1" customWidth="1"/>
    <col min="14332" max="14332" width="21.88671875" style="2" bestFit="1" customWidth="1"/>
    <col min="14333" max="14333" width="7.33203125" style="2" bestFit="1" customWidth="1"/>
    <col min="14334" max="14334" width="7.88671875" style="2" bestFit="1" customWidth="1"/>
    <col min="14335" max="14335" width="8.6640625" style="2" bestFit="1" customWidth="1"/>
    <col min="14336" max="14336" width="7.88671875" style="2" bestFit="1" customWidth="1"/>
    <col min="14337" max="14337" width="8.6640625" style="2" bestFit="1" customWidth="1"/>
    <col min="14338" max="14338" width="7.6640625" style="2" bestFit="1" customWidth="1"/>
    <col min="14339" max="14339" width="8.6640625" style="2" bestFit="1" customWidth="1"/>
    <col min="14340" max="14577" width="11.44140625" style="2"/>
    <col min="14578" max="14578" width="2.5546875" style="2" bestFit="1" customWidth="1"/>
    <col min="14579" max="14579" width="21" style="2" customWidth="1"/>
    <col min="14580" max="14586" width="11.44140625" style="2"/>
    <col min="14587" max="14587" width="2.5546875" style="2" bestFit="1" customWidth="1"/>
    <col min="14588" max="14588" width="21.88671875" style="2" bestFit="1" customWidth="1"/>
    <col min="14589" max="14589" width="7.33203125" style="2" bestFit="1" customWidth="1"/>
    <col min="14590" max="14590" width="7.88671875" style="2" bestFit="1" customWidth="1"/>
    <col min="14591" max="14591" width="8.6640625" style="2" bestFit="1" customWidth="1"/>
    <col min="14592" max="14592" width="7.88671875" style="2" bestFit="1" customWidth="1"/>
    <col min="14593" max="14593" width="8.6640625" style="2" bestFit="1" customWidth="1"/>
    <col min="14594" max="14594" width="7.6640625" style="2" bestFit="1" customWidth="1"/>
    <col min="14595" max="14595" width="8.6640625" style="2" bestFit="1" customWidth="1"/>
    <col min="14596" max="14833" width="11.44140625" style="2"/>
    <col min="14834" max="14834" width="2.5546875" style="2" bestFit="1" customWidth="1"/>
    <col min="14835" max="14835" width="21" style="2" customWidth="1"/>
    <col min="14836" max="14842" width="11.44140625" style="2"/>
    <col min="14843" max="14843" width="2.5546875" style="2" bestFit="1" customWidth="1"/>
    <col min="14844" max="14844" width="21.88671875" style="2" bestFit="1" customWidth="1"/>
    <col min="14845" max="14845" width="7.33203125" style="2" bestFit="1" customWidth="1"/>
    <col min="14846" max="14846" width="7.88671875" style="2" bestFit="1" customWidth="1"/>
    <col min="14847" max="14847" width="8.6640625" style="2" bestFit="1" customWidth="1"/>
    <col min="14848" max="14848" width="7.88671875" style="2" bestFit="1" customWidth="1"/>
    <col min="14849" max="14849" width="8.6640625" style="2" bestFit="1" customWidth="1"/>
    <col min="14850" max="14850" width="7.6640625" style="2" bestFit="1" customWidth="1"/>
    <col min="14851" max="14851" width="8.6640625" style="2" bestFit="1" customWidth="1"/>
    <col min="14852" max="15089" width="11.44140625" style="2"/>
    <col min="15090" max="15090" width="2.5546875" style="2" bestFit="1" customWidth="1"/>
    <col min="15091" max="15091" width="21" style="2" customWidth="1"/>
    <col min="15092" max="15098" width="11.44140625" style="2"/>
    <col min="15099" max="15099" width="2.5546875" style="2" bestFit="1" customWidth="1"/>
    <col min="15100" max="15100" width="21.88671875" style="2" bestFit="1" customWidth="1"/>
    <col min="15101" max="15101" width="7.33203125" style="2" bestFit="1" customWidth="1"/>
    <col min="15102" max="15102" width="7.88671875" style="2" bestFit="1" customWidth="1"/>
    <col min="15103" max="15103" width="8.6640625" style="2" bestFit="1" customWidth="1"/>
    <col min="15104" max="15104" width="7.88671875" style="2" bestFit="1" customWidth="1"/>
    <col min="15105" max="15105" width="8.6640625" style="2" bestFit="1" customWidth="1"/>
    <col min="15106" max="15106" width="7.6640625" style="2" bestFit="1" customWidth="1"/>
    <col min="15107" max="15107" width="8.6640625" style="2" bestFit="1" customWidth="1"/>
    <col min="15108" max="15345" width="11.44140625" style="2"/>
    <col min="15346" max="15346" width="2.5546875" style="2" bestFit="1" customWidth="1"/>
    <col min="15347" max="15347" width="21" style="2" customWidth="1"/>
    <col min="15348" max="15354" width="11.44140625" style="2"/>
    <col min="15355" max="15355" width="2.5546875" style="2" bestFit="1" customWidth="1"/>
    <col min="15356" max="15356" width="21.88671875" style="2" bestFit="1" customWidth="1"/>
    <col min="15357" max="15357" width="7.33203125" style="2" bestFit="1" customWidth="1"/>
    <col min="15358" max="15358" width="7.88671875" style="2" bestFit="1" customWidth="1"/>
    <col min="15359" max="15359" width="8.6640625" style="2" bestFit="1" customWidth="1"/>
    <col min="15360" max="15360" width="7.88671875" style="2" bestFit="1" customWidth="1"/>
    <col min="15361" max="15361" width="8.6640625" style="2" bestFit="1" customWidth="1"/>
    <col min="15362" max="15362" width="7.6640625" style="2" bestFit="1" customWidth="1"/>
    <col min="15363" max="15363" width="8.6640625" style="2" bestFit="1" customWidth="1"/>
    <col min="15364" max="15601" width="11.44140625" style="2"/>
    <col min="15602" max="15602" width="2.5546875" style="2" bestFit="1" customWidth="1"/>
    <col min="15603" max="15603" width="21" style="2" customWidth="1"/>
    <col min="15604" max="15610" width="11.44140625" style="2"/>
    <col min="15611" max="15611" width="2.5546875" style="2" bestFit="1" customWidth="1"/>
    <col min="15612" max="15612" width="21.88671875" style="2" bestFit="1" customWidth="1"/>
    <col min="15613" max="15613" width="7.33203125" style="2" bestFit="1" customWidth="1"/>
    <col min="15614" max="15614" width="7.88671875" style="2" bestFit="1" customWidth="1"/>
    <col min="15615" max="15615" width="8.6640625" style="2" bestFit="1" customWidth="1"/>
    <col min="15616" max="15616" width="7.88671875" style="2" bestFit="1" customWidth="1"/>
    <col min="15617" max="15617" width="8.6640625" style="2" bestFit="1" customWidth="1"/>
    <col min="15618" max="15618" width="7.6640625" style="2" bestFit="1" customWidth="1"/>
    <col min="15619" max="15619" width="8.6640625" style="2" bestFit="1" customWidth="1"/>
    <col min="15620" max="15857" width="11.44140625" style="2"/>
    <col min="15858" max="15858" width="2.5546875" style="2" bestFit="1" customWidth="1"/>
    <col min="15859" max="15859" width="21" style="2" customWidth="1"/>
    <col min="15860" max="15866" width="11.44140625" style="2"/>
    <col min="15867" max="15867" width="2.5546875" style="2" bestFit="1" customWidth="1"/>
    <col min="15868" max="15868" width="21.88671875" style="2" bestFit="1" customWidth="1"/>
    <col min="15869" max="15869" width="7.33203125" style="2" bestFit="1" customWidth="1"/>
    <col min="15870" max="15870" width="7.88671875" style="2" bestFit="1" customWidth="1"/>
    <col min="15871" max="15871" width="8.6640625" style="2" bestFit="1" customWidth="1"/>
    <col min="15872" max="15872" width="7.88671875" style="2" bestFit="1" customWidth="1"/>
    <col min="15873" max="15873" width="8.6640625" style="2" bestFit="1" customWidth="1"/>
    <col min="15874" max="15874" width="7.6640625" style="2" bestFit="1" customWidth="1"/>
    <col min="15875" max="15875" width="8.6640625" style="2" bestFit="1" customWidth="1"/>
    <col min="15876" max="16113" width="11.44140625" style="2"/>
    <col min="16114" max="16114" width="2.5546875" style="2" bestFit="1" customWidth="1"/>
    <col min="16115" max="16115" width="21" style="2" customWidth="1"/>
    <col min="16116" max="16122" width="11.44140625" style="2"/>
    <col min="16123" max="16123" width="2.5546875" style="2" bestFit="1" customWidth="1"/>
    <col min="16124" max="16124" width="21.88671875" style="2" bestFit="1" customWidth="1"/>
    <col min="16125" max="16125" width="7.33203125" style="2" bestFit="1" customWidth="1"/>
    <col min="16126" max="16126" width="7.88671875" style="2" bestFit="1" customWidth="1"/>
    <col min="16127" max="16127" width="8.6640625" style="2" bestFit="1" customWidth="1"/>
    <col min="16128" max="16128" width="7.88671875" style="2" bestFit="1" customWidth="1"/>
    <col min="16129" max="16129" width="8.6640625" style="2" bestFit="1" customWidth="1"/>
    <col min="16130" max="16130" width="7.6640625" style="2" bestFit="1" customWidth="1"/>
    <col min="16131" max="16131" width="8.6640625" style="2" bestFit="1" customWidth="1"/>
    <col min="16132" max="16384" width="11.44140625" style="2"/>
  </cols>
  <sheetData>
    <row r="1" spans="1:5">
      <c r="A1" s="1">
        <v>0</v>
      </c>
    </row>
    <row r="2" spans="1:5">
      <c r="A2" s="4">
        <v>0</v>
      </c>
      <c r="B2" s="5"/>
    </row>
    <row r="3" spans="1:5">
      <c r="A3" s="4"/>
      <c r="B3" s="5"/>
    </row>
    <row r="4" spans="1:5">
      <c r="A4" s="2"/>
      <c r="B4" s="5"/>
    </row>
    <row r="6" spans="1:5" ht="26.25" customHeight="1" outlineLevel="1">
      <c r="B6" s="126"/>
      <c r="C6" s="126"/>
      <c r="D6" s="126"/>
      <c r="E6" s="126"/>
    </row>
    <row r="7" spans="1:5">
      <c r="C7" s="11"/>
      <c r="D7" s="11"/>
      <c r="E7" s="11"/>
    </row>
    <row r="8" spans="1:5" ht="23.1">
      <c r="B8" s="12" t="s">
        <v>92</v>
      </c>
      <c r="C8" s="11"/>
      <c r="D8" s="11"/>
      <c r="E8" s="11"/>
    </row>
    <row r="9" spans="1:5" ht="14.1">
      <c r="B9" s="7" t="s">
        <v>28</v>
      </c>
      <c r="C9" s="8">
        <v>74.333277825754664</v>
      </c>
      <c r="D9" s="8">
        <v>8.9094589111733846</v>
      </c>
      <c r="E9" s="11"/>
    </row>
    <row r="10" spans="1:5" ht="14.1">
      <c r="B10" s="7" t="s">
        <v>32</v>
      </c>
      <c r="C10" s="8">
        <v>88.665644415097631</v>
      </c>
      <c r="D10" s="8">
        <v>9.2705351112960077</v>
      </c>
      <c r="E10" s="11"/>
    </row>
    <row r="11" spans="1:5" ht="14.1">
      <c r="B11" s="7" t="s">
        <v>37</v>
      </c>
      <c r="C11" s="8">
        <v>106.507293085339</v>
      </c>
      <c r="D11" s="8">
        <v>16.458315463324645</v>
      </c>
      <c r="E11" s="3"/>
    </row>
    <row r="12" spans="1:5" ht="14.1">
      <c r="B12" s="7" t="s">
        <v>43</v>
      </c>
      <c r="C12" s="8">
        <v>48.85490586936902</v>
      </c>
      <c r="D12" s="8">
        <v>2.4050105739298155</v>
      </c>
      <c r="E12" s="3"/>
    </row>
    <row r="13" spans="1:5" ht="14.1">
      <c r="B13" s="7" t="s">
        <v>46</v>
      </c>
      <c r="C13" s="8">
        <v>65.276190476190465</v>
      </c>
      <c r="D13" s="8">
        <v>5.9805158730158734</v>
      </c>
    </row>
    <row r="14" spans="1:5" ht="14.1">
      <c r="B14" s="7" t="s">
        <v>49</v>
      </c>
      <c r="C14" s="8">
        <v>80.778325814536345</v>
      </c>
      <c r="D14" s="8">
        <v>3.2326666666666668</v>
      </c>
    </row>
    <row r="15" spans="1:5" ht="14.1">
      <c r="B15" s="7" t="s">
        <v>42</v>
      </c>
      <c r="C15" s="8">
        <v>94.806389355620652</v>
      </c>
      <c r="D15" s="8">
        <v>5.0335399460880046</v>
      </c>
    </row>
    <row r="16" spans="1:5" ht="14.1">
      <c r="B16" s="7" t="s">
        <v>54</v>
      </c>
      <c r="C16" s="8">
        <v>92.125076923076932</v>
      </c>
      <c r="D16" s="8">
        <v>3.9927999999999999</v>
      </c>
    </row>
    <row r="17" spans="2:4" ht="14.1">
      <c r="B17" s="7" t="s">
        <v>57</v>
      </c>
      <c r="C17" s="8">
        <v>87.737499999999997</v>
      </c>
      <c r="D17" s="8">
        <v>3.0514880952380947</v>
      </c>
    </row>
    <row r="18" spans="2:4" ht="14.1">
      <c r="B18" s="7" t="s">
        <v>60</v>
      </c>
      <c r="C18" s="8">
        <v>80.137655677655673</v>
      </c>
      <c r="D18" s="8">
        <v>2.9979588744588739</v>
      </c>
    </row>
    <row r="19" spans="2:4" ht="14.1">
      <c r="B19" s="7" t="s">
        <v>26</v>
      </c>
      <c r="C19" s="8">
        <v>78.191204050209649</v>
      </c>
      <c r="D19" s="8">
        <v>4.5434900076574589</v>
      </c>
    </row>
    <row r="20" spans="2:4" ht="14.1">
      <c r="B20" s="7" t="s">
        <v>63</v>
      </c>
      <c r="C20" s="8">
        <v>174.89999999999998</v>
      </c>
      <c r="D20" s="8">
        <v>25.450000000000003</v>
      </c>
    </row>
    <row r="21" spans="2:4" ht="14.1">
      <c r="B21" s="7" t="s">
        <v>64</v>
      </c>
      <c r="C21" s="8">
        <v>80.95</v>
      </c>
      <c r="D21" s="8">
        <v>18.475000000000001</v>
      </c>
    </row>
    <row r="22" spans="2:4" ht="14.1">
      <c r="B22" s="7" t="s">
        <v>65</v>
      </c>
      <c r="C22" s="8">
        <v>94.85</v>
      </c>
      <c r="D22" s="8">
        <v>9.25</v>
      </c>
    </row>
    <row r="23" spans="2:4" ht="14.1">
      <c r="B23" s="7" t="s">
        <v>66</v>
      </c>
      <c r="C23" s="8">
        <v>145.07204345844374</v>
      </c>
      <c r="D23" s="8">
        <v>13.904255622644026</v>
      </c>
    </row>
    <row r="27" spans="2:4" ht="23.1">
      <c r="B27" s="12" t="s">
        <v>93</v>
      </c>
    </row>
    <row r="28" spans="2:4" ht="14.1">
      <c r="B28" s="7" t="s">
        <v>28</v>
      </c>
      <c r="C28" s="8">
        <v>148.040821881391</v>
      </c>
      <c r="D28" s="8">
        <v>23.032837294634326</v>
      </c>
    </row>
    <row r="29" spans="2:4">
      <c r="B29" s="9" t="s">
        <v>32</v>
      </c>
      <c r="C29" s="8">
        <v>99.267123341865073</v>
      </c>
      <c r="D29" s="8">
        <v>31.793699822295018</v>
      </c>
    </row>
    <row r="30" spans="2:4">
      <c r="B30" s="9" t="s">
        <v>37</v>
      </c>
      <c r="C30" s="8">
        <v>177.69987529205065</v>
      </c>
      <c r="D30" s="8">
        <v>29.263711643300724</v>
      </c>
    </row>
    <row r="31" spans="2:4">
      <c r="B31" s="9" t="s">
        <v>43</v>
      </c>
      <c r="C31" s="8">
        <v>105.52041728035206</v>
      </c>
      <c r="D31" s="8">
        <v>8.8839376431116879</v>
      </c>
    </row>
    <row r="32" spans="2:4" ht="14.1">
      <c r="B32" s="10" t="s">
        <v>46</v>
      </c>
      <c r="C32" s="8">
        <v>136.22852907738636</v>
      </c>
      <c r="D32" s="8">
        <v>13.659784142764016</v>
      </c>
    </row>
    <row r="33" spans="2:4">
      <c r="B33" s="9" t="s">
        <v>49</v>
      </c>
      <c r="C33" s="8">
        <v>150.51231706044962</v>
      </c>
      <c r="D33" s="8">
        <v>13.58056560436405</v>
      </c>
    </row>
    <row r="34" spans="2:4" ht="14.1">
      <c r="B34" s="10" t="s">
        <v>42</v>
      </c>
      <c r="C34" s="8">
        <v>167.88400116212844</v>
      </c>
      <c r="D34" s="8">
        <v>22.970900140216511</v>
      </c>
    </row>
    <row r="35" spans="2:4">
      <c r="B35" s="9" t="s">
        <v>54</v>
      </c>
      <c r="C35" s="8">
        <v>143.5302569579288</v>
      </c>
      <c r="D35" s="8">
        <v>8.3667065607416138</v>
      </c>
    </row>
    <row r="36" spans="2:4">
      <c r="B36" s="9" t="s">
        <v>57</v>
      </c>
      <c r="C36" s="8">
        <v>173.6185185185185</v>
      </c>
      <c r="D36" s="8">
        <v>6.7773563218390791</v>
      </c>
    </row>
    <row r="37" spans="2:4">
      <c r="B37" s="9" t="s">
        <v>60</v>
      </c>
      <c r="C37" s="8">
        <v>149.28121555979169</v>
      </c>
      <c r="D37" s="8">
        <v>9.8753967723453009</v>
      </c>
    </row>
    <row r="38" spans="2:4">
      <c r="B38" s="9" t="s">
        <v>26</v>
      </c>
      <c r="C38" s="8">
        <v>138.85662043227711</v>
      </c>
      <c r="D38" s="8">
        <v>9.6637976287844651</v>
      </c>
    </row>
    <row r="39" spans="2:4">
      <c r="B39" s="98" t="s">
        <v>63</v>
      </c>
      <c r="C39" s="8">
        <v>211.23749999999998</v>
      </c>
      <c r="D39" s="8">
        <v>44.087500000000006</v>
      </c>
    </row>
    <row r="40" spans="2:4">
      <c r="B40" s="98" t="s">
        <v>64</v>
      </c>
      <c r="C40" s="8">
        <v>117.12916666666666</v>
      </c>
      <c r="D40" s="8">
        <v>39.883333333333333</v>
      </c>
    </row>
    <row r="41" spans="2:4">
      <c r="B41" s="98" t="s">
        <v>65</v>
      </c>
      <c r="C41" s="8">
        <v>130.1275</v>
      </c>
      <c r="D41" s="8">
        <v>16.740833333333335</v>
      </c>
    </row>
    <row r="42" spans="2:4">
      <c r="B42" s="98" t="s">
        <v>66</v>
      </c>
      <c r="C42" s="8">
        <v>167.55767733004404</v>
      </c>
      <c r="D42" s="8">
        <v>17.896846926469593</v>
      </c>
    </row>
  </sheetData>
  <mergeCells count="1">
    <mergeCell ref="B6:E6"/>
  </mergeCells>
  <pageMargins left="0.78740157499999996" right="0.78740157499999996" top="0.984251969" bottom="0.984251969" header="0.4921259845" footer="0.4921259845"/>
  <pageSetup paperSize="9" scale="27" orientation="portrait" r:id="rId1"/>
  <headerFooter alignWithMargins="0">
    <oddFooter>&amp;C&amp;D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Володимир Довбенко</dc:creator>
  <cp:keywords/>
  <dc:description/>
  <cp:lastModifiedBy/>
  <cp:revision/>
  <dcterms:created xsi:type="dcterms:W3CDTF">2025-01-07T10:09:01Z</dcterms:created>
  <dcterms:modified xsi:type="dcterms:W3CDTF">2025-10-15T09:29:23Z</dcterms:modified>
  <cp:category/>
  <cp:contentStatus/>
</cp:coreProperties>
</file>